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omework\Desktop\"/>
    </mc:Choice>
  </mc:AlternateContent>
  <bookViews>
    <workbookView xWindow="0" yWindow="0" windowWidth="28800" windowHeight="11400" tabRatio="817" activeTab="8"/>
  </bookViews>
  <sheets>
    <sheet name="obsah" sheetId="19" r:id="rId1"/>
    <sheet name="seskup.Kč" sheetId="1" r:id="rId2"/>
    <sheet name="seskup.USD" sheetId="24" r:id="rId3"/>
    <sheet name="seskup.EUR" sheetId="23" r:id="rId4"/>
    <sheet name="měs_načít" sheetId="15" r:id="rId5"/>
    <sheet name="měs_jed" sheetId="16" r:id="rId6"/>
    <sheet name="země" sheetId="2" r:id="rId7"/>
    <sheet name="zeme_prioritni" sheetId="55" r:id="rId8"/>
    <sheet name="zboží" sheetId="3" r:id="rId9"/>
    <sheet name="měs_index_v" sheetId="4" r:id="rId10"/>
    <sheet name="měs_index_d" sheetId="5" r:id="rId11"/>
    <sheet name="měs_index_v_USD" sheetId="6" r:id="rId12"/>
    <sheet name="měs_index_d_USD" sheetId="7" r:id="rId13"/>
    <sheet name="měs_index_v_EUR" sheetId="18" r:id="rId14"/>
    <sheet name="měs_index_d_EUR" sheetId="17" r:id="rId15"/>
    <sheet name="měs_obrat" sheetId="20" r:id="rId16"/>
    <sheet name="měs_obrat_USD" sheetId="21" r:id="rId17"/>
    <sheet name="měs_obrat_EUR" sheetId="22" r:id="rId18"/>
    <sheet name="seskupeni" sheetId="40" r:id="rId19"/>
    <sheet name="kurzy" sheetId="54" r:id="rId20"/>
    <sheet name="vysvetlivky" sheetId="53" r:id="rId21"/>
    <sheet name="Help" sheetId="57" r:id="rId22"/>
    <sheet name="ZemeData" sheetId="58" r:id="rId23"/>
    <sheet name="PopisTabulek" sheetId="59" r:id="rId24"/>
  </sheets>
  <definedNames>
    <definedName name="_xlnm._FilterDatabase" localSheetId="21" hidden="1">Help!$B$346:$B$403</definedName>
    <definedName name="_KG3" localSheetId="7">#REF!</definedName>
    <definedName name="_KG3">#REF!</definedName>
    <definedName name="_xlnm.Database" localSheetId="7">#REF!</definedName>
    <definedName name="_xlnm.Database">#REF!</definedName>
    <definedName name="_xlnm.Print_Titles" localSheetId="15">měs_obrat!$6:$7</definedName>
    <definedName name="_xlnm.Print_Titles" localSheetId="17">měs_obrat_EUR!$6:$7</definedName>
    <definedName name="_xlnm.Print_Titles" localSheetId="16">měs_obrat_USD!$6:$7</definedName>
    <definedName name="_xlnm.Print_Area" localSheetId="10">měs_index_d!$A$2:$P$40</definedName>
    <definedName name="_xlnm.Print_Area" localSheetId="14">měs_index_d_EUR!$A$2:$P$40</definedName>
    <definedName name="_xlnm.Print_Area" localSheetId="12">měs_index_d_USD!$A$2:$P$40</definedName>
    <definedName name="_xlnm.Print_Area" localSheetId="9">měs_index_v!$A$2:$P$40</definedName>
    <definedName name="_xlnm.Print_Area" localSheetId="13">měs_index_v_EUR!$A$2:$P$40</definedName>
    <definedName name="_xlnm.Print_Area" localSheetId="11">měs_index_v_USD!$A$2:$P$40</definedName>
    <definedName name="_xlnm.Print_Area" localSheetId="5">měs_jed!$A$2:$K$64</definedName>
    <definedName name="_xlnm.Print_Area" localSheetId="4">měs_načít!$A$3:$K$56</definedName>
    <definedName name="_xlnm.Print_Area" localSheetId="15">měs_obrat!$A$2:$O$66</definedName>
    <definedName name="_xlnm.Print_Area" localSheetId="17">měs_obrat_EUR!$A$2:$O$66</definedName>
    <definedName name="_xlnm.Print_Area" localSheetId="16">měs_obrat_USD!$A$2:$O$66</definedName>
    <definedName name="_xlnm.Print_Area" localSheetId="3">seskup.EUR!$A$2:$S$30</definedName>
    <definedName name="_xlnm.Print_Area" localSheetId="1">seskup.Kč!$A$2:$S$32</definedName>
    <definedName name="_xlnm.Print_Area" localSheetId="2">seskup.USD!$A$2:$S$30</definedName>
    <definedName name="_xlnm.Print_Area" localSheetId="18">seskupeni!$A$1:$K$49</definedName>
    <definedName name="_xlnm.Print_Area" localSheetId="20">vysvetlivky!$A$2:$F$55</definedName>
    <definedName name="_xlnm.Print_Area" localSheetId="8">zboží!$A$2:$M$24</definedName>
    <definedName name="_xlnm.Print_Area" localSheetId="6">země!$A$2:$R$39</definedName>
    <definedName name="_xlnm.Print_Area" localSheetId="7">zeme_prioritni!$A$2:$L$59</definedName>
  </definedNames>
  <calcPr calcId="162913"/>
</workbook>
</file>

<file path=xl/calcChain.xml><?xml version="1.0" encoding="utf-8"?>
<calcChain xmlns="http://schemas.openxmlformats.org/spreadsheetml/2006/main">
  <c r="D28" i="54" l="1"/>
  <c r="D29" i="54"/>
  <c r="D27" i="54"/>
  <c r="I27" i="54"/>
  <c r="I28" i="54"/>
  <c r="I29" i="54"/>
  <c r="E83" i="57"/>
  <c r="F83" i="57"/>
  <c r="E84" i="57"/>
  <c r="F84" i="57"/>
  <c r="E85" i="57"/>
  <c r="F85" i="57"/>
  <c r="E86" i="57"/>
  <c r="F86" i="57"/>
  <c r="E87" i="57"/>
  <c r="F87" i="57"/>
  <c r="E88" i="57"/>
  <c r="F88" i="57"/>
  <c r="E89" i="57"/>
  <c r="F89" i="57"/>
  <c r="E90" i="57"/>
  <c r="F90" i="57"/>
  <c r="E91" i="57"/>
  <c r="F91" i="57"/>
  <c r="E92" i="57"/>
  <c r="F92" i="57"/>
  <c r="E93" i="57"/>
  <c r="F93" i="57"/>
  <c r="E94" i="57"/>
  <c r="F94" i="57"/>
  <c r="E95" i="57"/>
  <c r="F95" i="57"/>
  <c r="E96" i="57"/>
  <c r="F96" i="57"/>
  <c r="E97" i="57"/>
  <c r="F97" i="57"/>
  <c r="E98" i="57"/>
  <c r="F98" i="57"/>
  <c r="E99" i="57"/>
  <c r="F99" i="57"/>
  <c r="E100" i="57"/>
  <c r="F100" i="57"/>
  <c r="E101" i="57"/>
  <c r="F101" i="57"/>
  <c r="E102" i="57"/>
  <c r="F102" i="57"/>
  <c r="E103" i="57"/>
  <c r="F103" i="57"/>
  <c r="E104" i="57"/>
  <c r="F104" i="57"/>
  <c r="E105" i="57"/>
  <c r="F105" i="57"/>
  <c r="E106" i="57"/>
  <c r="F106" i="57"/>
  <c r="E107" i="57"/>
  <c r="F107" i="57"/>
  <c r="E108" i="57"/>
  <c r="F108" i="57"/>
  <c r="E109" i="57"/>
  <c r="F109" i="57"/>
  <c r="E110" i="57"/>
  <c r="F110" i="57"/>
  <c r="E111" i="57"/>
  <c r="F111" i="57"/>
  <c r="E112" i="57"/>
  <c r="F112" i="57"/>
  <c r="E113" i="57"/>
  <c r="F113" i="57"/>
  <c r="E114" i="57"/>
  <c r="F114" i="57"/>
  <c r="E115" i="57"/>
  <c r="F115" i="57"/>
  <c r="E116" i="57"/>
  <c r="F116" i="57"/>
  <c r="E117" i="57"/>
  <c r="F117" i="57"/>
  <c r="E118" i="57"/>
  <c r="F118" i="57"/>
  <c r="E119" i="57"/>
  <c r="F119" i="57"/>
  <c r="E120" i="57"/>
  <c r="F120" i="57"/>
  <c r="E121" i="57"/>
  <c r="F121" i="57"/>
  <c r="E122" i="57"/>
  <c r="F122" i="57"/>
  <c r="E123" i="57"/>
  <c r="F123" i="57"/>
  <c r="E124" i="57"/>
  <c r="F124" i="57"/>
  <c r="E125" i="57"/>
  <c r="F125" i="57"/>
  <c r="E126" i="57"/>
  <c r="F126" i="57"/>
  <c r="E127" i="57"/>
  <c r="F127" i="57"/>
  <c r="E128" i="57"/>
  <c r="F128" i="57"/>
  <c r="E129" i="57"/>
  <c r="F129" i="57"/>
  <c r="E130" i="57"/>
  <c r="F130" i="57"/>
  <c r="E131" i="57"/>
  <c r="F131" i="57"/>
  <c r="E132" i="57"/>
  <c r="F132" i="57"/>
  <c r="E133" i="57"/>
  <c r="F133" i="57"/>
  <c r="E134" i="57"/>
  <c r="F134" i="57"/>
  <c r="E135" i="57"/>
  <c r="F135" i="57"/>
  <c r="E136" i="57"/>
  <c r="F136" i="57"/>
  <c r="E137" i="57"/>
  <c r="F137" i="57"/>
  <c r="E138" i="57"/>
  <c r="F138" i="57"/>
  <c r="E139" i="57"/>
  <c r="F139" i="57"/>
  <c r="E140" i="57"/>
  <c r="F140" i="57"/>
  <c r="E141" i="57"/>
  <c r="F141" i="57"/>
  <c r="E142" i="57"/>
  <c r="F142" i="57"/>
  <c r="E143" i="57"/>
  <c r="F143" i="57"/>
  <c r="E144" i="57"/>
  <c r="F144" i="57"/>
  <c r="E145" i="57"/>
  <c r="F145" i="57"/>
  <c r="E146" i="57"/>
  <c r="F146" i="57"/>
  <c r="E147" i="57"/>
  <c r="F147" i="57"/>
  <c r="E148" i="57"/>
  <c r="F148" i="57"/>
  <c r="E149" i="57"/>
  <c r="F149" i="57"/>
  <c r="E150" i="57"/>
  <c r="F150" i="57"/>
  <c r="E151" i="57"/>
  <c r="F151" i="57"/>
  <c r="E152" i="57"/>
  <c r="F152" i="57"/>
  <c r="E153" i="57"/>
  <c r="F153" i="57"/>
  <c r="E154" i="57"/>
  <c r="F154" i="57"/>
  <c r="E155" i="57"/>
  <c r="F155" i="57"/>
  <c r="E156" i="57"/>
  <c r="F156" i="57"/>
  <c r="E157" i="57"/>
  <c r="F157" i="57"/>
  <c r="E158" i="57"/>
  <c r="F158" i="57"/>
  <c r="E159" i="57"/>
  <c r="F159" i="57"/>
  <c r="E160" i="57"/>
  <c r="F160" i="57"/>
  <c r="E161" i="57"/>
  <c r="F161" i="57"/>
  <c r="E162" i="57"/>
  <c r="F162" i="57"/>
  <c r="E163" i="57"/>
  <c r="F163" i="57"/>
  <c r="E164" i="57"/>
  <c r="F164" i="57"/>
  <c r="E165" i="57"/>
  <c r="F165" i="57"/>
  <c r="E166" i="57"/>
  <c r="F166" i="57"/>
  <c r="E167" i="57"/>
  <c r="F167" i="57"/>
  <c r="E168" i="57"/>
  <c r="F168" i="57"/>
  <c r="E169" i="57"/>
  <c r="F169" i="57"/>
  <c r="E170" i="57"/>
  <c r="F170" i="57"/>
  <c r="E171" i="57"/>
  <c r="F171" i="57"/>
  <c r="E172" i="57"/>
  <c r="F172" i="57"/>
  <c r="E173" i="57"/>
  <c r="F173" i="57"/>
  <c r="E174" i="57"/>
  <c r="F174" i="57"/>
  <c r="E175" i="57"/>
  <c r="F175" i="57"/>
  <c r="E176" i="57"/>
  <c r="F176" i="57"/>
  <c r="E177" i="57"/>
  <c r="F177" i="57"/>
  <c r="E178" i="57"/>
  <c r="F178" i="57"/>
  <c r="E179" i="57"/>
  <c r="F179" i="57"/>
  <c r="E180" i="57"/>
  <c r="F180" i="57"/>
  <c r="E181" i="57"/>
  <c r="F181" i="57"/>
  <c r="E182" i="57"/>
  <c r="F182" i="57"/>
  <c r="E183" i="57"/>
  <c r="F183" i="57"/>
  <c r="E184" i="57"/>
  <c r="F184" i="57"/>
  <c r="E185" i="57"/>
  <c r="F185" i="57"/>
  <c r="E186" i="57"/>
  <c r="F186" i="57"/>
  <c r="E187" i="57"/>
  <c r="F187" i="57"/>
  <c r="E188" i="57"/>
  <c r="F188" i="57"/>
  <c r="E189" i="57"/>
  <c r="F189" i="57"/>
  <c r="E190" i="57"/>
  <c r="F190" i="57"/>
  <c r="E191" i="57"/>
  <c r="F191" i="57"/>
  <c r="E192" i="57"/>
  <c r="F192" i="57"/>
  <c r="E193" i="57"/>
  <c r="F193" i="57"/>
  <c r="E194" i="57"/>
  <c r="F194" i="57"/>
  <c r="E195" i="57"/>
  <c r="F195" i="57"/>
  <c r="E196" i="57"/>
  <c r="F196" i="57"/>
  <c r="E197" i="57"/>
  <c r="F197" i="57"/>
  <c r="E198" i="57"/>
  <c r="F198" i="57"/>
  <c r="E199" i="57"/>
  <c r="F199" i="57"/>
  <c r="E200" i="57"/>
  <c r="F200" i="57"/>
  <c r="E201" i="57"/>
  <c r="F201" i="57"/>
  <c r="E202" i="57"/>
  <c r="F202" i="57"/>
  <c r="E203" i="57"/>
  <c r="F203" i="57"/>
  <c r="E204" i="57"/>
  <c r="F204" i="57"/>
  <c r="E205" i="57"/>
  <c r="F205" i="57"/>
  <c r="E206" i="57"/>
  <c r="F206" i="57"/>
  <c r="E207" i="57"/>
  <c r="F207" i="57"/>
  <c r="E208" i="57"/>
  <c r="F208" i="57"/>
  <c r="E209" i="57"/>
  <c r="F209" i="57"/>
  <c r="E210" i="57"/>
  <c r="F210" i="57"/>
  <c r="E211" i="57"/>
  <c r="F211" i="57"/>
  <c r="E212" i="57"/>
  <c r="F212" i="57"/>
  <c r="E213" i="57"/>
  <c r="F213" i="57"/>
  <c r="E214" i="57"/>
  <c r="F214" i="57"/>
  <c r="E215" i="57"/>
  <c r="F215" i="57"/>
  <c r="E216" i="57"/>
  <c r="F216" i="57"/>
  <c r="E217" i="57"/>
  <c r="F217" i="57"/>
  <c r="E218" i="57"/>
  <c r="F218" i="57"/>
  <c r="E219" i="57"/>
  <c r="F219" i="57"/>
  <c r="E220" i="57"/>
  <c r="F220" i="57"/>
  <c r="E221" i="57"/>
  <c r="F221" i="57"/>
  <c r="E222" i="57"/>
  <c r="F222" i="57"/>
  <c r="E223" i="57"/>
  <c r="F223" i="57"/>
  <c r="E224" i="57"/>
  <c r="F224" i="57"/>
  <c r="E225" i="57"/>
  <c r="F225" i="57"/>
  <c r="E226" i="57"/>
  <c r="F226" i="57"/>
  <c r="E227" i="57"/>
  <c r="F227" i="57"/>
  <c r="E228" i="57"/>
  <c r="F228" i="57"/>
  <c r="E229" i="57"/>
  <c r="F229" i="57"/>
  <c r="E230" i="57"/>
  <c r="F230" i="57"/>
  <c r="E231" i="57"/>
  <c r="F231" i="57"/>
  <c r="E232" i="57"/>
  <c r="F232" i="57"/>
  <c r="E233" i="57"/>
  <c r="F233" i="57"/>
  <c r="E234" i="57"/>
  <c r="F234" i="57"/>
  <c r="E235" i="57"/>
  <c r="F235" i="57"/>
  <c r="E236" i="57"/>
  <c r="F236" i="57"/>
  <c r="E237" i="57"/>
  <c r="F237" i="57"/>
  <c r="E238" i="57"/>
  <c r="F238" i="57"/>
  <c r="E239" i="57"/>
  <c r="F239" i="57"/>
  <c r="E240" i="57"/>
  <c r="F240" i="57"/>
  <c r="E241" i="57"/>
  <c r="F241" i="57"/>
  <c r="E242" i="57"/>
  <c r="F242" i="57"/>
  <c r="E243" i="57"/>
  <c r="F243" i="57"/>
  <c r="E244" i="57"/>
  <c r="F244" i="57"/>
  <c r="E245" i="57"/>
  <c r="F245" i="57"/>
  <c r="E246" i="57"/>
  <c r="F246" i="57"/>
  <c r="E247" i="57"/>
  <c r="F247" i="57"/>
  <c r="E248" i="57"/>
  <c r="F248" i="57"/>
  <c r="E249" i="57"/>
  <c r="F249" i="57"/>
  <c r="E250" i="57"/>
  <c r="F250" i="57"/>
  <c r="E251" i="57"/>
  <c r="F251" i="57"/>
  <c r="E252" i="57"/>
  <c r="F252" i="57"/>
  <c r="E253" i="57"/>
  <c r="F253" i="57"/>
  <c r="E254" i="57"/>
  <c r="F254" i="57"/>
  <c r="E255" i="57"/>
  <c r="F255" i="57"/>
  <c r="E256" i="57"/>
  <c r="F256" i="57"/>
  <c r="E257" i="57"/>
  <c r="F257" i="57"/>
  <c r="E258" i="57"/>
  <c r="F258" i="57"/>
  <c r="E259" i="57"/>
  <c r="F259" i="57"/>
  <c r="E260" i="57"/>
  <c r="F260" i="57"/>
  <c r="E261" i="57"/>
  <c r="F261" i="57"/>
  <c r="E262" i="57"/>
  <c r="F262" i="57"/>
  <c r="E263" i="57"/>
  <c r="F263" i="57"/>
  <c r="E264" i="57"/>
  <c r="F264" i="57"/>
  <c r="E265" i="57"/>
  <c r="F265" i="57"/>
  <c r="E266" i="57"/>
  <c r="F266" i="57"/>
  <c r="E267" i="57"/>
  <c r="F267" i="57"/>
  <c r="E268" i="57"/>
  <c r="F268" i="57"/>
  <c r="E269" i="57"/>
  <c r="F269" i="57"/>
  <c r="E270" i="57"/>
  <c r="F270" i="57"/>
  <c r="E271" i="57"/>
  <c r="F271" i="57"/>
  <c r="D20" i="54" l="1"/>
  <c r="D21" i="54"/>
  <c r="D22" i="54"/>
  <c r="D23" i="54"/>
  <c r="D24" i="54"/>
  <c r="D25" i="54"/>
  <c r="D26" i="54"/>
  <c r="I21" i="54"/>
  <c r="I22" i="54"/>
  <c r="I23" i="54"/>
  <c r="I24" i="54"/>
  <c r="I25" i="54"/>
  <c r="I26" i="54"/>
  <c r="I20" i="54"/>
  <c r="D19" i="54" l="1"/>
  <c r="D18" i="54"/>
  <c r="I19" i="54"/>
  <c r="I18" i="54"/>
  <c r="D17" i="54" l="1"/>
  <c r="D16" i="54"/>
  <c r="I17" i="54"/>
  <c r="I16" i="54"/>
  <c r="I5" i="54" l="1"/>
  <c r="I6" i="54"/>
  <c r="I7" i="54"/>
  <c r="I8" i="54"/>
  <c r="I9" i="54"/>
  <c r="I10" i="54"/>
  <c r="I11" i="54"/>
  <c r="I12" i="54"/>
  <c r="I13" i="54"/>
  <c r="I14" i="54"/>
  <c r="I15" i="54"/>
  <c r="I4" i="54"/>
  <c r="D5" i="54"/>
  <c r="D6" i="54"/>
  <c r="D7" i="54"/>
  <c r="D8" i="54"/>
  <c r="D9" i="54"/>
  <c r="D10" i="54"/>
  <c r="D11" i="54"/>
  <c r="D12" i="54"/>
  <c r="D13" i="54"/>
  <c r="D14" i="54"/>
  <c r="D15" i="54"/>
  <c r="D4" i="54"/>
  <c r="H88" i="57" l="1"/>
  <c r="G11" i="1" l="1"/>
  <c r="G9" i="1" l="1"/>
  <c r="G14" i="24" l="1"/>
  <c r="G1040" i="57" l="1"/>
  <c r="G1041" i="57"/>
  <c r="G1042" i="57"/>
  <c r="G1043" i="57"/>
  <c r="G1044" i="57"/>
  <c r="G1045" i="57"/>
  <c r="G1046" i="57"/>
  <c r="G1047" i="57"/>
  <c r="G1048" i="57"/>
  <c r="G1049" i="57"/>
  <c r="G1050" i="57"/>
  <c r="G1051" i="57"/>
  <c r="G1052" i="57"/>
  <c r="G1053" i="57"/>
  <c r="G1054" i="57"/>
  <c r="G1055" i="57"/>
  <c r="G1056" i="57"/>
  <c r="G1057" i="57"/>
  <c r="G1058" i="57"/>
  <c r="G1059" i="57"/>
  <c r="G1060" i="57"/>
  <c r="G1061" i="57"/>
  <c r="G1062" i="57"/>
  <c r="G1063" i="57"/>
  <c r="G1064" i="57"/>
  <c r="G1065" i="57"/>
  <c r="G1066" i="57"/>
  <c r="G1067" i="57"/>
  <c r="G1068" i="57"/>
  <c r="G1069" i="57"/>
  <c r="G1070" i="57"/>
  <c r="G1071" i="57"/>
  <c r="G1072" i="57"/>
  <c r="G1073" i="57"/>
  <c r="G1074" i="57"/>
  <c r="G1075" i="57"/>
  <c r="G1076" i="57"/>
  <c r="G1077" i="57"/>
  <c r="G1078" i="57"/>
  <c r="G1079" i="57"/>
  <c r="G1080" i="57"/>
  <c r="G1081" i="57"/>
  <c r="G1082" i="57"/>
  <c r="G1083" i="57"/>
  <c r="G1084" i="57"/>
  <c r="G1085" i="57"/>
  <c r="G1086" i="57"/>
  <c r="G1087" i="57"/>
  <c r="G1088" i="57"/>
  <c r="G1089" i="57"/>
  <c r="G1090" i="57"/>
  <c r="G1091" i="57"/>
  <c r="G1092" i="57"/>
  <c r="G1093" i="57"/>
  <c r="G1094" i="57"/>
  <c r="G1095" i="57"/>
  <c r="G1096" i="57"/>
  <c r="G1097" i="57"/>
  <c r="G1098" i="57"/>
  <c r="G1099" i="57"/>
  <c r="G1100" i="57"/>
  <c r="G1101" i="57"/>
  <c r="G1102" i="57"/>
  <c r="G1103" i="57"/>
  <c r="G1104" i="57"/>
  <c r="G1105" i="57"/>
  <c r="G1106" i="57"/>
  <c r="G1107" i="57"/>
  <c r="G1108" i="57"/>
  <c r="G1109" i="57"/>
  <c r="G1110" i="57"/>
  <c r="G1111" i="57"/>
  <c r="G1112" i="57"/>
  <c r="G1113" i="57"/>
  <c r="G1114" i="57"/>
  <c r="G1115" i="57"/>
  <c r="G1116" i="57"/>
  <c r="G1117" i="57"/>
  <c r="G1118" i="57"/>
  <c r="G1119" i="57"/>
  <c r="G1120" i="57"/>
  <c r="G1121" i="57"/>
  <c r="G1122" i="57"/>
  <c r="G1123" i="57"/>
  <c r="G1124" i="57"/>
  <c r="G1125" i="57"/>
  <c r="G1126" i="57"/>
  <c r="G1127" i="57"/>
  <c r="G1128" i="57"/>
  <c r="G1129" i="57"/>
  <c r="G1130" i="57"/>
  <c r="G1131" i="57"/>
  <c r="G1132" i="57"/>
  <c r="G786" i="57"/>
  <c r="G787" i="57"/>
  <c r="G788" i="57"/>
  <c r="G789" i="57"/>
  <c r="G790" i="57"/>
  <c r="G791" i="57"/>
  <c r="G792" i="57"/>
  <c r="G793" i="57"/>
  <c r="G794" i="57"/>
  <c r="G795" i="57"/>
  <c r="G796" i="57"/>
  <c r="G797" i="57"/>
  <c r="G798" i="57"/>
  <c r="G799" i="57"/>
  <c r="G800" i="57"/>
  <c r="G801" i="57"/>
  <c r="G802" i="57"/>
  <c r="G803" i="57"/>
  <c r="G804" i="57"/>
  <c r="G805" i="57"/>
  <c r="G806" i="57"/>
  <c r="G807" i="57"/>
  <c r="G808" i="57"/>
  <c r="G809" i="57"/>
  <c r="G810" i="57"/>
  <c r="G811" i="57"/>
  <c r="G812" i="57"/>
  <c r="G813" i="57"/>
  <c r="G814" i="57"/>
  <c r="G815" i="57"/>
  <c r="G816" i="57"/>
  <c r="G817" i="57"/>
  <c r="G818" i="57"/>
  <c r="G819" i="57"/>
  <c r="G820" i="57"/>
  <c r="G821" i="57"/>
  <c r="G822" i="57"/>
  <c r="G823" i="57"/>
  <c r="G824" i="57"/>
  <c r="G825" i="57"/>
  <c r="G826" i="57"/>
  <c r="G827" i="57"/>
  <c r="G828" i="57"/>
  <c r="G829" i="57"/>
  <c r="G830" i="57"/>
  <c r="G831" i="57"/>
  <c r="G832" i="57"/>
  <c r="G833" i="57"/>
  <c r="G834" i="57"/>
  <c r="G835" i="57"/>
  <c r="G836" i="57"/>
  <c r="G837" i="57"/>
  <c r="G838" i="57"/>
  <c r="G839" i="57"/>
  <c r="G840" i="57"/>
  <c r="G841" i="57"/>
  <c r="G842" i="57"/>
  <c r="G843" i="57"/>
  <c r="G844" i="57"/>
  <c r="G845" i="57"/>
  <c r="G846" i="57"/>
  <c r="G847" i="57"/>
  <c r="G848" i="57"/>
  <c r="G849" i="57"/>
  <c r="G850" i="57"/>
  <c r="G851" i="57"/>
  <c r="G852" i="57"/>
  <c r="G853" i="57"/>
  <c r="G854" i="57"/>
  <c r="G855" i="57"/>
  <c r="G856" i="57"/>
  <c r="G857" i="57"/>
  <c r="G858" i="57"/>
  <c r="G859" i="57"/>
  <c r="G860" i="57"/>
  <c r="G861" i="57"/>
  <c r="G862" i="57"/>
  <c r="G863" i="57"/>
  <c r="G864" i="57"/>
  <c r="G865" i="57"/>
  <c r="G866" i="57"/>
  <c r="G867" i="57"/>
  <c r="G868" i="57"/>
  <c r="G869" i="57"/>
  <c r="G870" i="57"/>
  <c r="G871" i="57"/>
  <c r="G872" i="57"/>
  <c r="G873" i="57"/>
  <c r="G874" i="57"/>
  <c r="G875" i="57"/>
  <c r="G876" i="57"/>
  <c r="G877" i="57"/>
  <c r="G878" i="57"/>
  <c r="G532" i="57"/>
  <c r="G533" i="57"/>
  <c r="G534" i="57"/>
  <c r="G535" i="57"/>
  <c r="G536" i="57"/>
  <c r="G537" i="57"/>
  <c r="G538" i="57"/>
  <c r="G539" i="57"/>
  <c r="G540" i="57"/>
  <c r="G541" i="57"/>
  <c r="G542" i="57"/>
  <c r="G543" i="57"/>
  <c r="G544" i="57"/>
  <c r="G545" i="57"/>
  <c r="G546" i="57"/>
  <c r="G547" i="57"/>
  <c r="G548" i="57"/>
  <c r="G549" i="57"/>
  <c r="G550" i="57"/>
  <c r="G551" i="57"/>
  <c r="G552" i="57"/>
  <c r="G553" i="57"/>
  <c r="G554" i="57"/>
  <c r="G555" i="57"/>
  <c r="G556" i="57"/>
  <c r="G557" i="57"/>
  <c r="G558" i="57"/>
  <c r="G559" i="57"/>
  <c r="G560" i="57"/>
  <c r="G561" i="57"/>
  <c r="G562" i="57"/>
  <c r="G563" i="57"/>
  <c r="G564" i="57"/>
  <c r="G565" i="57"/>
  <c r="G566" i="57"/>
  <c r="G567" i="57"/>
  <c r="G568" i="57"/>
  <c r="G569" i="57"/>
  <c r="G570" i="57"/>
  <c r="G571" i="57"/>
  <c r="G572" i="57"/>
  <c r="G573" i="57"/>
  <c r="G574" i="57"/>
  <c r="G575" i="57"/>
  <c r="G576" i="57"/>
  <c r="G577" i="57"/>
  <c r="G578" i="57"/>
  <c r="G579" i="57"/>
  <c r="G580" i="57"/>
  <c r="G581" i="57"/>
  <c r="G582" i="57"/>
  <c r="G583" i="57"/>
  <c r="G584" i="57"/>
  <c r="G585" i="57"/>
  <c r="G586" i="57"/>
  <c r="G587" i="57"/>
  <c r="G588" i="57"/>
  <c r="G589" i="57"/>
  <c r="G590" i="57"/>
  <c r="G591" i="57"/>
  <c r="G592" i="57"/>
  <c r="G593" i="57"/>
  <c r="G594" i="57"/>
  <c r="G595" i="57"/>
  <c r="G596" i="57"/>
  <c r="G597" i="57"/>
  <c r="G598" i="57"/>
  <c r="G599" i="57"/>
  <c r="G600" i="57"/>
  <c r="G601" i="57"/>
  <c r="G602" i="57"/>
  <c r="G603" i="57"/>
  <c r="G604" i="57"/>
  <c r="G605" i="57"/>
  <c r="G606" i="57"/>
  <c r="G607" i="57"/>
  <c r="G608" i="57"/>
  <c r="G609" i="57"/>
  <c r="G610" i="57"/>
  <c r="G611" i="57"/>
  <c r="G612" i="57"/>
  <c r="G613" i="57"/>
  <c r="G614" i="57"/>
  <c r="G615" i="57"/>
  <c r="G616" i="57"/>
  <c r="G617" i="57"/>
  <c r="G618" i="57"/>
  <c r="G619" i="57"/>
  <c r="G620" i="57"/>
  <c r="G621" i="57"/>
  <c r="G622" i="57"/>
  <c r="G623" i="57"/>
  <c r="G624" i="57"/>
  <c r="A26" i="55" l="1"/>
  <c r="A25" i="55"/>
  <c r="A4" i="55"/>
  <c r="A3" i="55"/>
  <c r="A3" i="2"/>
  <c r="A2" i="2"/>
  <c r="B7" i="22" l="1"/>
  <c r="B7" i="21"/>
  <c r="A3" i="22"/>
  <c r="A2" i="22"/>
  <c r="A3" i="21"/>
  <c r="A2" i="21"/>
  <c r="B7" i="20"/>
  <c r="A3" i="20"/>
  <c r="A2" i="20"/>
  <c r="A3" i="17"/>
  <c r="A2" i="17"/>
  <c r="A3" i="7"/>
  <c r="A2" i="7"/>
  <c r="A3" i="5"/>
  <c r="A2" i="5"/>
  <c r="A3" i="18"/>
  <c r="A2" i="18"/>
  <c r="A3" i="6"/>
  <c r="A2" i="6"/>
  <c r="O7" i="22"/>
  <c r="O7" i="21"/>
  <c r="O7" i="20"/>
  <c r="P5" i="17"/>
  <c r="P5" i="18"/>
  <c r="P5" i="7"/>
  <c r="P5" i="6"/>
  <c r="P5" i="5"/>
  <c r="B37" i="17"/>
  <c r="B36" i="17"/>
  <c r="B34" i="17"/>
  <c r="B33" i="17"/>
  <c r="B31" i="17"/>
  <c r="B30" i="17"/>
  <c r="B28" i="17"/>
  <c r="B27" i="17"/>
  <c r="B25" i="17"/>
  <c r="B24" i="17"/>
  <c r="B22" i="17"/>
  <c r="B21" i="17"/>
  <c r="B19" i="17"/>
  <c r="B18" i="17"/>
  <c r="B16" i="17"/>
  <c r="B15" i="17"/>
  <c r="B13" i="17"/>
  <c r="B12" i="17"/>
  <c r="B10" i="17"/>
  <c r="B9" i="17"/>
  <c r="B7" i="17"/>
  <c r="B6" i="17"/>
  <c r="B37" i="18"/>
  <c r="B36" i="18"/>
  <c r="B34" i="18"/>
  <c r="B33" i="18"/>
  <c r="B31" i="18"/>
  <c r="B30" i="18"/>
  <c r="B28" i="18"/>
  <c r="B27" i="18"/>
  <c r="B25" i="18"/>
  <c r="B24" i="18"/>
  <c r="B22" i="18"/>
  <c r="B21" i="18"/>
  <c r="B19" i="18"/>
  <c r="B18" i="18"/>
  <c r="B16" i="18"/>
  <c r="B15" i="18"/>
  <c r="B13" i="18"/>
  <c r="B12" i="18"/>
  <c r="B10" i="18"/>
  <c r="B9" i="18"/>
  <c r="B7" i="18"/>
  <c r="B6" i="18"/>
  <c r="B37" i="7"/>
  <c r="B36" i="7"/>
  <c r="B34" i="7"/>
  <c r="B33" i="7"/>
  <c r="B31" i="7"/>
  <c r="B30" i="7"/>
  <c r="B28" i="7"/>
  <c r="B27" i="7"/>
  <c r="B25" i="7"/>
  <c r="B24" i="7"/>
  <c r="B22" i="7"/>
  <c r="B21" i="7"/>
  <c r="B19" i="7"/>
  <c r="B18" i="7"/>
  <c r="B16" i="7"/>
  <c r="B15" i="7"/>
  <c r="B13" i="7"/>
  <c r="B12" i="7"/>
  <c r="B10" i="7"/>
  <c r="B9" i="7"/>
  <c r="B7" i="7"/>
  <c r="B6" i="7"/>
  <c r="B37" i="6"/>
  <c r="B36" i="6"/>
  <c r="B34" i="6"/>
  <c r="B33" i="6"/>
  <c r="B31" i="6"/>
  <c r="B30" i="6"/>
  <c r="B28" i="6"/>
  <c r="B27" i="6"/>
  <c r="B25" i="6"/>
  <c r="B24" i="6"/>
  <c r="B22" i="6"/>
  <c r="B21" i="6"/>
  <c r="B19" i="6"/>
  <c r="B18" i="6"/>
  <c r="B16" i="6"/>
  <c r="B15" i="6"/>
  <c r="B13" i="6"/>
  <c r="B12" i="6"/>
  <c r="B10" i="6"/>
  <c r="B9" i="6"/>
  <c r="B7" i="6"/>
  <c r="B6" i="6"/>
  <c r="B37" i="5"/>
  <c r="B36" i="5"/>
  <c r="B34" i="5"/>
  <c r="B33" i="5"/>
  <c r="B31" i="5"/>
  <c r="B30" i="5"/>
  <c r="B28" i="5"/>
  <c r="B27" i="5"/>
  <c r="B25" i="5"/>
  <c r="B24" i="5"/>
  <c r="B22" i="5"/>
  <c r="B21" i="5"/>
  <c r="B19" i="5"/>
  <c r="B18" i="5"/>
  <c r="B16" i="5"/>
  <c r="B15" i="5"/>
  <c r="B13" i="5"/>
  <c r="B12" i="5"/>
  <c r="B10" i="5"/>
  <c r="B9" i="5"/>
  <c r="B7" i="5"/>
  <c r="B6" i="5"/>
  <c r="B37" i="4"/>
  <c r="B36" i="4"/>
  <c r="B34" i="4"/>
  <c r="B33" i="4"/>
  <c r="B31" i="4"/>
  <c r="B30" i="4"/>
  <c r="B28" i="4"/>
  <c r="B27" i="4"/>
  <c r="B25" i="4"/>
  <c r="B24" i="4"/>
  <c r="B22" i="4"/>
  <c r="B21" i="4"/>
  <c r="B19" i="4"/>
  <c r="B18" i="4"/>
  <c r="B16" i="4"/>
  <c r="B15" i="4"/>
  <c r="B13" i="4"/>
  <c r="B12" i="4"/>
  <c r="B10" i="4"/>
  <c r="B9" i="4"/>
  <c r="P5" i="4"/>
  <c r="B7" i="4"/>
  <c r="B6" i="4"/>
  <c r="A3" i="4"/>
  <c r="A2" i="4"/>
  <c r="K7" i="3"/>
  <c r="F7" i="3"/>
  <c r="M6" i="3"/>
  <c r="L6" i="3"/>
  <c r="I6" i="3"/>
  <c r="G6" i="3"/>
  <c r="D6" i="3"/>
  <c r="B6" i="3"/>
  <c r="A3" i="3"/>
  <c r="A2" i="3"/>
  <c r="J30" i="55"/>
  <c r="G30" i="55"/>
  <c r="D30" i="55"/>
  <c r="L29" i="55"/>
  <c r="K29" i="55"/>
  <c r="I29" i="55"/>
  <c r="H29" i="55"/>
  <c r="F29" i="55"/>
  <c r="E29" i="55"/>
  <c r="C29" i="55"/>
  <c r="B29" i="55"/>
  <c r="L7" i="55"/>
  <c r="K7" i="55"/>
  <c r="J8" i="55"/>
  <c r="I7" i="55"/>
  <c r="H7" i="55"/>
  <c r="G8" i="55"/>
  <c r="F7" i="55"/>
  <c r="E7" i="55"/>
  <c r="D8" i="55"/>
  <c r="C7" i="55"/>
  <c r="B7" i="55"/>
  <c r="P9" i="2"/>
  <c r="K9" i="2"/>
  <c r="F9" i="2"/>
  <c r="R8" i="2"/>
  <c r="Q8" i="2"/>
  <c r="N8" i="2"/>
  <c r="L8" i="2"/>
  <c r="I8" i="2"/>
  <c r="G8" i="2"/>
  <c r="D8" i="2"/>
  <c r="B8" i="2"/>
  <c r="J45" i="16"/>
  <c r="F45" i="16"/>
  <c r="B45" i="16"/>
  <c r="J26" i="16"/>
  <c r="F26" i="16"/>
  <c r="B26" i="16"/>
  <c r="J7" i="16"/>
  <c r="F7" i="16"/>
  <c r="B7" i="16"/>
  <c r="A5" i="16"/>
  <c r="A3" i="16"/>
  <c r="A2" i="16"/>
  <c r="A6" i="15"/>
  <c r="A4" i="15"/>
  <c r="A3" i="15"/>
  <c r="J40" i="15"/>
  <c r="F40" i="15"/>
  <c r="B40" i="15"/>
  <c r="J24" i="15"/>
  <c r="F24" i="15"/>
  <c r="B24" i="15"/>
  <c r="J8" i="15"/>
  <c r="F8" i="15"/>
  <c r="B8" i="15"/>
  <c r="P7" i="23"/>
  <c r="K7" i="23"/>
  <c r="F7" i="23"/>
  <c r="R6" i="23"/>
  <c r="Q6" i="23"/>
  <c r="N6" i="23"/>
  <c r="L6" i="23"/>
  <c r="I6" i="23"/>
  <c r="G6" i="23"/>
  <c r="D6" i="23"/>
  <c r="B6" i="23"/>
  <c r="A3" i="23"/>
  <c r="A2" i="23"/>
  <c r="P7" i="24"/>
  <c r="K7" i="24"/>
  <c r="F7" i="24"/>
  <c r="R6" i="24"/>
  <c r="Q6" i="24"/>
  <c r="N6" i="24"/>
  <c r="L6" i="24"/>
  <c r="I6" i="24"/>
  <c r="G6" i="24"/>
  <c r="D6" i="24"/>
  <c r="B6" i="24"/>
  <c r="A3" i="24"/>
  <c r="A2" i="24"/>
  <c r="P7" i="1"/>
  <c r="K7" i="1"/>
  <c r="F7" i="1"/>
  <c r="R6" i="1"/>
  <c r="Q6" i="1"/>
  <c r="N6" i="1"/>
  <c r="I6" i="1"/>
  <c r="L6" i="1"/>
  <c r="G6" i="1"/>
  <c r="D6" i="1"/>
  <c r="B6" i="1"/>
  <c r="A3" i="1"/>
  <c r="A2" i="1"/>
  <c r="J1133" i="57" l="1"/>
  <c r="J1132" i="57"/>
  <c r="J1131" i="57"/>
  <c r="J1130" i="57"/>
  <c r="J1129" i="57"/>
  <c r="J1128" i="57"/>
  <c r="J1127" i="57"/>
  <c r="J1126" i="57"/>
  <c r="J1125" i="57"/>
  <c r="J1124" i="57"/>
  <c r="J1123" i="57"/>
  <c r="J1122" i="57"/>
  <c r="J1121" i="57"/>
  <c r="J1120" i="57"/>
  <c r="J1119" i="57"/>
  <c r="J1118" i="57"/>
  <c r="J1117" i="57"/>
  <c r="J1116" i="57"/>
  <c r="J1115" i="57"/>
  <c r="J1114" i="57"/>
  <c r="J1113" i="57"/>
  <c r="J1112" i="57"/>
  <c r="J1111" i="57"/>
  <c r="J1110" i="57"/>
  <c r="J1109" i="57"/>
  <c r="J1108" i="57"/>
  <c r="J1107" i="57"/>
  <c r="J1106" i="57"/>
  <c r="J1105" i="57"/>
  <c r="J1104" i="57"/>
  <c r="J1103" i="57"/>
  <c r="J1102" i="57"/>
  <c r="J1101" i="57"/>
  <c r="J1100" i="57"/>
  <c r="J1099" i="57"/>
  <c r="J1098" i="57"/>
  <c r="J1097" i="57"/>
  <c r="J1096" i="57"/>
  <c r="J1095" i="57"/>
  <c r="J1094" i="57"/>
  <c r="J1093" i="57"/>
  <c r="J1092" i="57"/>
  <c r="J1091" i="57"/>
  <c r="J1090" i="57"/>
  <c r="J1089" i="57"/>
  <c r="J1088" i="57"/>
  <c r="J1087" i="57"/>
  <c r="J1086" i="57"/>
  <c r="J1085" i="57"/>
  <c r="J1084" i="57"/>
  <c r="J1083" i="57"/>
  <c r="J1082" i="57"/>
  <c r="J1081" i="57"/>
  <c r="J1080" i="57"/>
  <c r="J1079" i="57"/>
  <c r="J1078" i="57"/>
  <c r="J1077" i="57"/>
  <c r="J1076" i="57"/>
  <c r="J1075" i="57"/>
  <c r="J1074" i="57"/>
  <c r="J1073" i="57"/>
  <c r="J1072" i="57"/>
  <c r="J1071" i="57"/>
  <c r="J1070" i="57"/>
  <c r="J1069" i="57"/>
  <c r="J1068" i="57"/>
  <c r="J1067" i="57"/>
  <c r="J1066" i="57"/>
  <c r="J1065" i="57"/>
  <c r="J1064" i="57"/>
  <c r="J1063" i="57"/>
  <c r="J1062" i="57"/>
  <c r="J1061" i="57"/>
  <c r="J1060" i="57"/>
  <c r="J1059" i="57"/>
  <c r="J1058" i="57"/>
  <c r="J1057" i="57"/>
  <c r="J1056" i="57"/>
  <c r="J1055" i="57"/>
  <c r="J1054" i="57"/>
  <c r="J1053" i="57"/>
  <c r="J1052" i="57"/>
  <c r="J1051" i="57"/>
  <c r="J1050" i="57"/>
  <c r="J1049" i="57"/>
  <c r="J1048" i="57"/>
  <c r="J1047" i="57"/>
  <c r="J1046" i="57"/>
  <c r="J1045" i="57"/>
  <c r="J1044" i="57"/>
  <c r="J1043" i="57"/>
  <c r="J1042" i="57"/>
  <c r="J1041" i="57"/>
  <c r="J1040" i="57"/>
  <c r="J1039" i="57"/>
  <c r="J1038" i="57"/>
  <c r="J1037" i="57"/>
  <c r="J1036" i="57"/>
  <c r="J1035" i="57"/>
  <c r="J1034" i="57"/>
  <c r="J1033" i="57"/>
  <c r="J1032" i="57"/>
  <c r="J1031" i="57"/>
  <c r="J1030" i="57"/>
  <c r="J1029" i="57"/>
  <c r="J1028" i="57"/>
  <c r="J1027" i="57"/>
  <c r="J1026" i="57"/>
  <c r="J1025" i="57"/>
  <c r="J1024" i="57"/>
  <c r="J1023" i="57"/>
  <c r="J1022" i="57"/>
  <c r="J1021" i="57"/>
  <c r="J1020" i="57"/>
  <c r="J1019" i="57"/>
  <c r="J1018" i="57"/>
  <c r="J1017" i="57"/>
  <c r="J1016" i="57"/>
  <c r="J1015" i="57"/>
  <c r="J1014" i="57"/>
  <c r="J1013" i="57"/>
  <c r="J1012" i="57"/>
  <c r="J1011" i="57"/>
  <c r="J1010" i="57"/>
  <c r="J1009" i="57"/>
  <c r="J1008" i="57"/>
  <c r="J1007" i="57"/>
  <c r="J1006" i="57"/>
  <c r="J1005" i="57"/>
  <c r="J1004" i="57"/>
  <c r="J1003" i="57"/>
  <c r="J1002" i="57"/>
  <c r="J1001" i="57"/>
  <c r="J1000" i="57"/>
  <c r="J999" i="57"/>
  <c r="J998" i="57"/>
  <c r="J997" i="57"/>
  <c r="J996" i="57"/>
  <c r="J995" i="57"/>
  <c r="J994" i="57"/>
  <c r="J993" i="57"/>
  <c r="J992" i="57"/>
  <c r="J991" i="57"/>
  <c r="J990" i="57"/>
  <c r="J989" i="57"/>
  <c r="J988" i="57"/>
  <c r="J987" i="57"/>
  <c r="J986" i="57"/>
  <c r="J985" i="57"/>
  <c r="J984" i="57"/>
  <c r="J983" i="57"/>
  <c r="J982" i="57"/>
  <c r="J981" i="57"/>
  <c r="J980" i="57"/>
  <c r="J979" i="57"/>
  <c r="J978" i="57"/>
  <c r="J977" i="57"/>
  <c r="J976" i="57"/>
  <c r="J975" i="57"/>
  <c r="J974" i="57"/>
  <c r="J973" i="57"/>
  <c r="J972" i="57"/>
  <c r="J971" i="57"/>
  <c r="J970" i="57"/>
  <c r="J969" i="57"/>
  <c r="J968" i="57"/>
  <c r="J967" i="57"/>
  <c r="J966" i="57"/>
  <c r="J965" i="57"/>
  <c r="J964" i="57"/>
  <c r="J963" i="57"/>
  <c r="J962" i="57"/>
  <c r="J961" i="57"/>
  <c r="J960" i="57"/>
  <c r="J959" i="57"/>
  <c r="J958" i="57"/>
  <c r="J957" i="57"/>
  <c r="J956" i="57"/>
  <c r="J955" i="57"/>
  <c r="J954" i="57"/>
  <c r="J953" i="57"/>
  <c r="J952" i="57"/>
  <c r="J951" i="57"/>
  <c r="J950" i="57"/>
  <c r="J949" i="57"/>
  <c r="J948" i="57"/>
  <c r="J947" i="57"/>
  <c r="J946" i="57"/>
  <c r="J945" i="57"/>
  <c r="J944" i="57"/>
  <c r="J943" i="57"/>
  <c r="J942" i="57"/>
  <c r="J941" i="57"/>
  <c r="J940" i="57"/>
  <c r="J939" i="57"/>
  <c r="J938" i="57"/>
  <c r="J937" i="57"/>
  <c r="J936" i="57"/>
  <c r="J935" i="57"/>
  <c r="J934" i="57"/>
  <c r="J933" i="57"/>
  <c r="J932" i="57"/>
  <c r="J931" i="57"/>
  <c r="J930" i="57"/>
  <c r="J929" i="57"/>
  <c r="J928" i="57"/>
  <c r="J927" i="57"/>
  <c r="J926" i="57"/>
  <c r="J925" i="57"/>
  <c r="J924" i="57"/>
  <c r="J923" i="57"/>
  <c r="J922" i="57"/>
  <c r="J921" i="57"/>
  <c r="J920" i="57"/>
  <c r="J919" i="57"/>
  <c r="J918" i="57"/>
  <c r="J917" i="57"/>
  <c r="J916" i="57"/>
  <c r="J915" i="57"/>
  <c r="J914" i="57"/>
  <c r="J913" i="57"/>
  <c r="J912" i="57"/>
  <c r="J911" i="57"/>
  <c r="J910" i="57"/>
  <c r="J909" i="57"/>
  <c r="J908" i="57"/>
  <c r="J907" i="57"/>
  <c r="J906" i="57"/>
  <c r="J905" i="57"/>
  <c r="J904" i="57"/>
  <c r="J903" i="57"/>
  <c r="J902" i="57"/>
  <c r="J901" i="57"/>
  <c r="J900" i="57"/>
  <c r="J899" i="57"/>
  <c r="J898" i="57"/>
  <c r="J897" i="57"/>
  <c r="J896" i="57"/>
  <c r="J895" i="57"/>
  <c r="J894" i="57"/>
  <c r="J893" i="57"/>
  <c r="J892" i="57"/>
  <c r="J891" i="57"/>
  <c r="J890" i="57"/>
  <c r="J639" i="57"/>
  <c r="J640" i="57"/>
  <c r="J641" i="57"/>
  <c r="J642" i="57"/>
  <c r="J643" i="57"/>
  <c r="J644" i="57"/>
  <c r="J645" i="57"/>
  <c r="J646" i="57"/>
  <c r="J647" i="57"/>
  <c r="J648" i="57"/>
  <c r="J649" i="57"/>
  <c r="J650" i="57"/>
  <c r="J651" i="57"/>
  <c r="J652" i="57"/>
  <c r="J653" i="57"/>
  <c r="J654" i="57"/>
  <c r="J655" i="57"/>
  <c r="J656" i="57"/>
  <c r="J657" i="57"/>
  <c r="J658" i="57"/>
  <c r="J659" i="57"/>
  <c r="J660" i="57"/>
  <c r="J661" i="57"/>
  <c r="J662" i="57"/>
  <c r="J663" i="57"/>
  <c r="J664" i="57"/>
  <c r="J665" i="57"/>
  <c r="J666" i="57"/>
  <c r="J667" i="57"/>
  <c r="J668" i="57"/>
  <c r="J669" i="57"/>
  <c r="J670" i="57"/>
  <c r="J671" i="57"/>
  <c r="J672" i="57"/>
  <c r="J673" i="57"/>
  <c r="J674" i="57"/>
  <c r="J675" i="57"/>
  <c r="J676" i="57"/>
  <c r="J677" i="57"/>
  <c r="J678" i="57"/>
  <c r="J679" i="57"/>
  <c r="J680" i="57"/>
  <c r="J681" i="57"/>
  <c r="J682" i="57"/>
  <c r="J683" i="57"/>
  <c r="J684" i="57"/>
  <c r="J685" i="57"/>
  <c r="J686" i="57"/>
  <c r="J687" i="57"/>
  <c r="J688" i="57"/>
  <c r="J689" i="57"/>
  <c r="J690" i="57"/>
  <c r="J691" i="57"/>
  <c r="J692" i="57"/>
  <c r="J693" i="57"/>
  <c r="J694" i="57"/>
  <c r="J695" i="57"/>
  <c r="J696" i="57"/>
  <c r="J697" i="57"/>
  <c r="J698" i="57"/>
  <c r="J699" i="57"/>
  <c r="J700" i="57"/>
  <c r="J701" i="57"/>
  <c r="J702" i="57"/>
  <c r="J703" i="57"/>
  <c r="J704" i="57"/>
  <c r="J705" i="57"/>
  <c r="J706" i="57"/>
  <c r="J707" i="57"/>
  <c r="J708" i="57"/>
  <c r="J709" i="57"/>
  <c r="J710" i="57"/>
  <c r="J711" i="57"/>
  <c r="J712" i="57"/>
  <c r="J713" i="57"/>
  <c r="J714" i="57"/>
  <c r="J715" i="57"/>
  <c r="J716" i="57"/>
  <c r="J717" i="57"/>
  <c r="J718" i="57"/>
  <c r="J719" i="57"/>
  <c r="J720" i="57"/>
  <c r="J721" i="57"/>
  <c r="J722" i="57"/>
  <c r="J723" i="57"/>
  <c r="J724" i="57"/>
  <c r="J725" i="57"/>
  <c r="J726" i="57"/>
  <c r="J727" i="57"/>
  <c r="J728" i="57"/>
  <c r="J729" i="57"/>
  <c r="J730" i="57"/>
  <c r="J731" i="57"/>
  <c r="J732" i="57"/>
  <c r="J733" i="57"/>
  <c r="J734" i="57"/>
  <c r="J735" i="57"/>
  <c r="J736" i="57"/>
  <c r="J737" i="57"/>
  <c r="J738" i="57"/>
  <c r="J739" i="57"/>
  <c r="J740" i="57"/>
  <c r="J741" i="57"/>
  <c r="J742" i="57"/>
  <c r="J743" i="57"/>
  <c r="J744" i="57"/>
  <c r="J745" i="57"/>
  <c r="J746" i="57"/>
  <c r="J747" i="57"/>
  <c r="J748" i="57"/>
  <c r="J749" i="57"/>
  <c r="J750" i="57"/>
  <c r="J751" i="57"/>
  <c r="J752" i="57"/>
  <c r="J753" i="57"/>
  <c r="J754" i="57"/>
  <c r="J755" i="57"/>
  <c r="J756" i="57"/>
  <c r="J757" i="57"/>
  <c r="J758" i="57"/>
  <c r="J759" i="57"/>
  <c r="J760" i="57"/>
  <c r="J761" i="57"/>
  <c r="J762" i="57"/>
  <c r="J763" i="57"/>
  <c r="J764" i="57"/>
  <c r="J765" i="57"/>
  <c r="J766" i="57"/>
  <c r="J767" i="57"/>
  <c r="J768" i="57"/>
  <c r="J769" i="57"/>
  <c r="J770" i="57"/>
  <c r="J771" i="57"/>
  <c r="J772" i="57"/>
  <c r="J773" i="57"/>
  <c r="J774" i="57"/>
  <c r="J775" i="57"/>
  <c r="J776" i="57"/>
  <c r="J777" i="57"/>
  <c r="J778" i="57"/>
  <c r="J779" i="57"/>
  <c r="J780" i="57"/>
  <c r="J781" i="57"/>
  <c r="J782" i="57"/>
  <c r="J783" i="57"/>
  <c r="J784" i="57"/>
  <c r="J785" i="57"/>
  <c r="J786" i="57"/>
  <c r="J787" i="57"/>
  <c r="J788" i="57"/>
  <c r="J789" i="57"/>
  <c r="J790" i="57"/>
  <c r="J791" i="57"/>
  <c r="J792" i="57"/>
  <c r="J793" i="57"/>
  <c r="J794" i="57"/>
  <c r="J795" i="57"/>
  <c r="J796" i="57"/>
  <c r="J797" i="57"/>
  <c r="J798" i="57"/>
  <c r="J799" i="57"/>
  <c r="J800" i="57"/>
  <c r="J801" i="57"/>
  <c r="J802" i="57"/>
  <c r="J803" i="57"/>
  <c r="J804" i="57"/>
  <c r="J805" i="57"/>
  <c r="J806" i="57"/>
  <c r="J807" i="57"/>
  <c r="J808" i="57"/>
  <c r="J809" i="57"/>
  <c r="J810" i="57"/>
  <c r="J811" i="57"/>
  <c r="J812" i="57"/>
  <c r="J813" i="57"/>
  <c r="J814" i="57"/>
  <c r="J815" i="57"/>
  <c r="J816" i="57"/>
  <c r="J817" i="57"/>
  <c r="J818" i="57"/>
  <c r="J819" i="57"/>
  <c r="J820" i="57"/>
  <c r="J821" i="57"/>
  <c r="J822" i="57"/>
  <c r="J823" i="57"/>
  <c r="J824" i="57"/>
  <c r="J825" i="57"/>
  <c r="J826" i="57"/>
  <c r="J827" i="57"/>
  <c r="J828" i="57"/>
  <c r="J829" i="57"/>
  <c r="J830" i="57"/>
  <c r="J831" i="57"/>
  <c r="J832" i="57"/>
  <c r="J833" i="57"/>
  <c r="J834" i="57"/>
  <c r="J835" i="57"/>
  <c r="J836" i="57"/>
  <c r="J837" i="57"/>
  <c r="J838" i="57"/>
  <c r="J839" i="57"/>
  <c r="J840" i="57"/>
  <c r="J841" i="57"/>
  <c r="J842" i="57"/>
  <c r="J843" i="57"/>
  <c r="J844" i="57"/>
  <c r="J845" i="57"/>
  <c r="J846" i="57"/>
  <c r="J847" i="57"/>
  <c r="J848" i="57"/>
  <c r="J849" i="57"/>
  <c r="J850" i="57"/>
  <c r="J851" i="57"/>
  <c r="J852" i="57"/>
  <c r="J853" i="57"/>
  <c r="J854" i="57"/>
  <c r="J855" i="57"/>
  <c r="J856" i="57"/>
  <c r="J857" i="57"/>
  <c r="J858" i="57"/>
  <c r="J859" i="57"/>
  <c r="J860" i="57"/>
  <c r="J861" i="57"/>
  <c r="J862" i="57"/>
  <c r="J863" i="57"/>
  <c r="J864" i="57"/>
  <c r="J865" i="57"/>
  <c r="J866" i="57"/>
  <c r="J867" i="57"/>
  <c r="J868" i="57"/>
  <c r="J869" i="57"/>
  <c r="J870" i="57"/>
  <c r="J871" i="57"/>
  <c r="J872" i="57"/>
  <c r="J873" i="57"/>
  <c r="J874" i="57"/>
  <c r="J875" i="57"/>
  <c r="J876" i="57"/>
  <c r="J877" i="57"/>
  <c r="J878" i="57"/>
  <c r="J879" i="57"/>
  <c r="J637" i="57"/>
  <c r="J638" i="57"/>
  <c r="J636" i="57"/>
  <c r="J385" i="57"/>
  <c r="J386" i="57"/>
  <c r="J387" i="57"/>
  <c r="J388" i="57"/>
  <c r="J389" i="57"/>
  <c r="J390" i="57"/>
  <c r="J391" i="57"/>
  <c r="J392" i="57"/>
  <c r="J393" i="57"/>
  <c r="J394" i="57"/>
  <c r="J395" i="57"/>
  <c r="J396" i="57"/>
  <c r="J397" i="57"/>
  <c r="J398" i="57"/>
  <c r="J399" i="57"/>
  <c r="J400" i="57"/>
  <c r="J401" i="57"/>
  <c r="J402" i="57"/>
  <c r="J403" i="57"/>
  <c r="J404" i="57"/>
  <c r="J405" i="57"/>
  <c r="J406" i="57"/>
  <c r="J407" i="57"/>
  <c r="J408" i="57"/>
  <c r="J409" i="57"/>
  <c r="J410" i="57"/>
  <c r="J411" i="57"/>
  <c r="J412" i="57"/>
  <c r="J413" i="57"/>
  <c r="J414" i="57"/>
  <c r="J415" i="57"/>
  <c r="J416" i="57"/>
  <c r="J417" i="57"/>
  <c r="J418" i="57"/>
  <c r="J419" i="57"/>
  <c r="J420" i="57"/>
  <c r="J421" i="57"/>
  <c r="J422" i="57"/>
  <c r="J423" i="57"/>
  <c r="J424" i="57"/>
  <c r="J425" i="57"/>
  <c r="J426" i="57"/>
  <c r="J427" i="57"/>
  <c r="J428" i="57"/>
  <c r="J429" i="57"/>
  <c r="J430" i="57"/>
  <c r="J431" i="57"/>
  <c r="J432" i="57"/>
  <c r="J433" i="57"/>
  <c r="J434" i="57"/>
  <c r="J435" i="57"/>
  <c r="J436" i="57"/>
  <c r="J437" i="57"/>
  <c r="J438" i="57"/>
  <c r="J439" i="57"/>
  <c r="J440" i="57"/>
  <c r="J441" i="57"/>
  <c r="J442" i="57"/>
  <c r="J443" i="57"/>
  <c r="J444" i="57"/>
  <c r="J445" i="57"/>
  <c r="J446" i="57"/>
  <c r="J447" i="57"/>
  <c r="J448" i="57"/>
  <c r="J449" i="57"/>
  <c r="J450" i="57"/>
  <c r="J451" i="57"/>
  <c r="J452" i="57"/>
  <c r="J453" i="57"/>
  <c r="J454" i="57"/>
  <c r="J455" i="57"/>
  <c r="J456" i="57"/>
  <c r="J457" i="57"/>
  <c r="J458" i="57"/>
  <c r="J459" i="57"/>
  <c r="J460" i="57"/>
  <c r="J461" i="57"/>
  <c r="J462" i="57"/>
  <c r="J463" i="57"/>
  <c r="J464" i="57"/>
  <c r="J465" i="57"/>
  <c r="J466" i="57"/>
  <c r="J467" i="57"/>
  <c r="J468" i="57"/>
  <c r="J469" i="57"/>
  <c r="J470" i="57"/>
  <c r="J471" i="57"/>
  <c r="J472" i="57"/>
  <c r="J473" i="57"/>
  <c r="J474" i="57"/>
  <c r="J475" i="57"/>
  <c r="J476" i="57"/>
  <c r="J477" i="57"/>
  <c r="J478" i="57"/>
  <c r="J479" i="57"/>
  <c r="J480" i="57"/>
  <c r="J481" i="57"/>
  <c r="J482" i="57"/>
  <c r="J483" i="57"/>
  <c r="J484" i="57"/>
  <c r="J485" i="57"/>
  <c r="J486" i="57"/>
  <c r="J487" i="57"/>
  <c r="J488" i="57"/>
  <c r="J489" i="57"/>
  <c r="J490" i="57"/>
  <c r="J491" i="57"/>
  <c r="J492" i="57"/>
  <c r="J493" i="57"/>
  <c r="J494" i="57"/>
  <c r="J495" i="57"/>
  <c r="J496" i="57"/>
  <c r="J497" i="57"/>
  <c r="J498" i="57"/>
  <c r="J499" i="57"/>
  <c r="J500" i="57"/>
  <c r="J501" i="57"/>
  <c r="J502" i="57"/>
  <c r="J503" i="57"/>
  <c r="J504" i="57"/>
  <c r="J505" i="57"/>
  <c r="J506" i="57"/>
  <c r="J507" i="57"/>
  <c r="J508" i="57"/>
  <c r="J509" i="57"/>
  <c r="J510" i="57"/>
  <c r="J511" i="57"/>
  <c r="J512" i="57"/>
  <c r="J513" i="57"/>
  <c r="J514" i="57"/>
  <c r="J515" i="57"/>
  <c r="J516" i="57"/>
  <c r="J517" i="57"/>
  <c r="J518" i="57"/>
  <c r="J519" i="57"/>
  <c r="J520" i="57"/>
  <c r="J521" i="57"/>
  <c r="J522" i="57"/>
  <c r="J523" i="57"/>
  <c r="J524" i="57"/>
  <c r="J525" i="57"/>
  <c r="J526" i="57"/>
  <c r="J527" i="57"/>
  <c r="J528" i="57"/>
  <c r="J529" i="57"/>
  <c r="J530" i="57"/>
  <c r="J531" i="57"/>
  <c r="J532" i="57"/>
  <c r="J533" i="57"/>
  <c r="J534" i="57"/>
  <c r="J535" i="57"/>
  <c r="J536" i="57"/>
  <c r="J537" i="57"/>
  <c r="J538" i="57"/>
  <c r="J539" i="57"/>
  <c r="J540" i="57"/>
  <c r="J541" i="57"/>
  <c r="J542" i="57"/>
  <c r="J543" i="57"/>
  <c r="J544" i="57"/>
  <c r="J545" i="57"/>
  <c r="J546" i="57"/>
  <c r="J547" i="57"/>
  <c r="J548" i="57"/>
  <c r="J549" i="57"/>
  <c r="J550" i="57"/>
  <c r="J551" i="57"/>
  <c r="J552" i="57"/>
  <c r="J553" i="57"/>
  <c r="J554" i="57"/>
  <c r="J555" i="57"/>
  <c r="J556" i="57"/>
  <c r="J557" i="57"/>
  <c r="J558" i="57"/>
  <c r="J559" i="57"/>
  <c r="J560" i="57"/>
  <c r="J561" i="57"/>
  <c r="J562" i="57"/>
  <c r="J563" i="57"/>
  <c r="J564" i="57"/>
  <c r="J565" i="57"/>
  <c r="J566" i="57"/>
  <c r="J567" i="57"/>
  <c r="J568" i="57"/>
  <c r="J569" i="57"/>
  <c r="J570" i="57"/>
  <c r="J571" i="57"/>
  <c r="J572" i="57"/>
  <c r="J573" i="57"/>
  <c r="J574" i="57"/>
  <c r="J575" i="57"/>
  <c r="J576" i="57"/>
  <c r="J577" i="57"/>
  <c r="J578" i="57"/>
  <c r="J579" i="57"/>
  <c r="J580" i="57"/>
  <c r="J581" i="57"/>
  <c r="J582" i="57"/>
  <c r="J583" i="57"/>
  <c r="J584" i="57"/>
  <c r="J585" i="57"/>
  <c r="J586" i="57"/>
  <c r="J587" i="57"/>
  <c r="J588" i="57"/>
  <c r="J589" i="57"/>
  <c r="J590" i="57"/>
  <c r="J591" i="57"/>
  <c r="J592" i="57"/>
  <c r="J593" i="57"/>
  <c r="J594" i="57"/>
  <c r="J595" i="57"/>
  <c r="J596" i="57"/>
  <c r="J597" i="57"/>
  <c r="J598" i="57"/>
  <c r="J599" i="57"/>
  <c r="J600" i="57"/>
  <c r="J601" i="57"/>
  <c r="J602" i="57"/>
  <c r="J603" i="57"/>
  <c r="J604" i="57"/>
  <c r="J605" i="57"/>
  <c r="J606" i="57"/>
  <c r="J607" i="57"/>
  <c r="J608" i="57"/>
  <c r="J609" i="57"/>
  <c r="J610" i="57"/>
  <c r="J611" i="57"/>
  <c r="J612" i="57"/>
  <c r="J613" i="57"/>
  <c r="J614" i="57"/>
  <c r="J615" i="57"/>
  <c r="J616" i="57"/>
  <c r="J617" i="57"/>
  <c r="J618" i="57"/>
  <c r="J619" i="57"/>
  <c r="J620" i="57"/>
  <c r="J621" i="57"/>
  <c r="J622" i="57"/>
  <c r="J623" i="57"/>
  <c r="J624" i="57"/>
  <c r="J625" i="57"/>
  <c r="J383" i="57"/>
  <c r="J384" i="57"/>
  <c r="J382" i="57"/>
  <c r="I11" i="3"/>
  <c r="I12" i="3"/>
  <c r="I13" i="3"/>
  <c r="I14" i="3"/>
  <c r="I15" i="3"/>
  <c r="I16" i="3"/>
  <c r="I17" i="3"/>
  <c r="I18" i="3"/>
  <c r="I19" i="3"/>
  <c r="I10" i="3"/>
  <c r="D11" i="3"/>
  <c r="D12" i="3"/>
  <c r="D13" i="3"/>
  <c r="D14" i="3"/>
  <c r="D15" i="3"/>
  <c r="D16" i="3"/>
  <c r="D17" i="3"/>
  <c r="D18" i="3"/>
  <c r="D19" i="3"/>
  <c r="D10" i="3"/>
  <c r="G11" i="3"/>
  <c r="K11" i="3" s="1"/>
  <c r="G12" i="3"/>
  <c r="K12" i="3" s="1"/>
  <c r="G13" i="3"/>
  <c r="G14" i="3"/>
  <c r="G15" i="3"/>
  <c r="K15" i="3" s="1"/>
  <c r="G16" i="3"/>
  <c r="K16" i="3" s="1"/>
  <c r="G17" i="3"/>
  <c r="K17" i="3" s="1"/>
  <c r="G18" i="3"/>
  <c r="K18" i="3" s="1"/>
  <c r="G19" i="3"/>
  <c r="K19" i="3" s="1"/>
  <c r="G10" i="3"/>
  <c r="K10" i="3" s="1"/>
  <c r="B11" i="3"/>
  <c r="B12" i="3"/>
  <c r="B13" i="3"/>
  <c r="B14" i="3"/>
  <c r="B15" i="3"/>
  <c r="F15" i="3" s="1"/>
  <c r="B16" i="3"/>
  <c r="B17" i="3"/>
  <c r="B18" i="3"/>
  <c r="B19" i="3"/>
  <c r="B10" i="3"/>
  <c r="K14" i="3" l="1"/>
  <c r="F11" i="3"/>
  <c r="F12" i="3"/>
  <c r="L12" i="3"/>
  <c r="K13" i="3"/>
  <c r="F18" i="3"/>
  <c r="F14" i="3"/>
  <c r="F16" i="3"/>
  <c r="F19" i="3"/>
  <c r="F17" i="3"/>
  <c r="F13" i="3"/>
  <c r="F10" i="3"/>
  <c r="N28" i="23"/>
  <c r="N27" i="23"/>
  <c r="N26" i="23"/>
  <c r="N25" i="23"/>
  <c r="N24" i="23"/>
  <c r="N23" i="23"/>
  <c r="N22" i="23"/>
  <c r="N21" i="23"/>
  <c r="N20" i="23"/>
  <c r="N19" i="23"/>
  <c r="N18" i="23"/>
  <c r="N17" i="23"/>
  <c r="N16" i="23"/>
  <c r="N15" i="23"/>
  <c r="N14" i="23"/>
  <c r="N13" i="23"/>
  <c r="N12" i="23"/>
  <c r="N11" i="23"/>
  <c r="N10" i="23"/>
  <c r="N9" i="23"/>
  <c r="L28" i="23"/>
  <c r="L27" i="23"/>
  <c r="L26" i="23"/>
  <c r="L25" i="23"/>
  <c r="L24" i="23"/>
  <c r="L23" i="23"/>
  <c r="L22" i="23"/>
  <c r="L21" i="23"/>
  <c r="L20" i="23"/>
  <c r="L19" i="23"/>
  <c r="L18" i="23"/>
  <c r="L17" i="23"/>
  <c r="L16" i="23"/>
  <c r="L15" i="23"/>
  <c r="L14" i="23"/>
  <c r="L13" i="23"/>
  <c r="L12" i="23"/>
  <c r="L11" i="23"/>
  <c r="L10" i="23"/>
  <c r="L9" i="23"/>
  <c r="I28" i="23"/>
  <c r="I27" i="23"/>
  <c r="I26" i="23"/>
  <c r="I25" i="23"/>
  <c r="I24" i="23"/>
  <c r="I23" i="23"/>
  <c r="I22" i="23"/>
  <c r="I21" i="23"/>
  <c r="I20" i="23"/>
  <c r="I19" i="23"/>
  <c r="I18" i="23"/>
  <c r="I17" i="23"/>
  <c r="I16" i="23"/>
  <c r="I15" i="23"/>
  <c r="I14" i="23"/>
  <c r="I13" i="23"/>
  <c r="I12" i="23"/>
  <c r="I11" i="23"/>
  <c r="I10" i="23"/>
  <c r="I9" i="23"/>
  <c r="G14" i="23"/>
  <c r="G28" i="23"/>
  <c r="G27" i="23"/>
  <c r="G26" i="23"/>
  <c r="G25" i="23"/>
  <c r="G24" i="23"/>
  <c r="G23" i="23"/>
  <c r="G22" i="23"/>
  <c r="G21" i="23"/>
  <c r="G20" i="23"/>
  <c r="G19" i="23"/>
  <c r="G18" i="23"/>
  <c r="G17" i="23"/>
  <c r="G16" i="23"/>
  <c r="G15" i="23"/>
  <c r="G13" i="23"/>
  <c r="G12" i="23"/>
  <c r="G11" i="23"/>
  <c r="G10" i="23"/>
  <c r="G9" i="23"/>
  <c r="N28" i="24"/>
  <c r="N27" i="24"/>
  <c r="N26" i="24"/>
  <c r="N25" i="24"/>
  <c r="N24" i="24"/>
  <c r="N23" i="24"/>
  <c r="N22" i="24"/>
  <c r="N21" i="24"/>
  <c r="N20" i="24"/>
  <c r="N19" i="24"/>
  <c r="N18" i="24"/>
  <c r="N17" i="24"/>
  <c r="N16" i="24"/>
  <c r="N15" i="24"/>
  <c r="N14" i="24"/>
  <c r="N13" i="24"/>
  <c r="N12" i="24"/>
  <c r="N11" i="24"/>
  <c r="N10" i="24"/>
  <c r="N9" i="24"/>
  <c r="L28" i="24"/>
  <c r="L27" i="24"/>
  <c r="L26" i="24"/>
  <c r="L25" i="24"/>
  <c r="L24" i="24"/>
  <c r="L23" i="24"/>
  <c r="L22" i="24"/>
  <c r="L21" i="24"/>
  <c r="L20" i="24"/>
  <c r="L19" i="24"/>
  <c r="L18" i="24"/>
  <c r="L17" i="24"/>
  <c r="L16" i="24"/>
  <c r="L15" i="24"/>
  <c r="L14" i="24"/>
  <c r="L13" i="24"/>
  <c r="L12" i="24"/>
  <c r="L11" i="24"/>
  <c r="L10" i="24"/>
  <c r="L9" i="24"/>
  <c r="I28" i="24"/>
  <c r="I27" i="24"/>
  <c r="I26" i="24"/>
  <c r="I25" i="24"/>
  <c r="I24" i="24"/>
  <c r="I23" i="24"/>
  <c r="I22" i="24"/>
  <c r="I21" i="24"/>
  <c r="I20" i="24"/>
  <c r="I19" i="24"/>
  <c r="I18" i="24"/>
  <c r="I17" i="24"/>
  <c r="I16" i="24"/>
  <c r="I15" i="24"/>
  <c r="I14" i="24"/>
  <c r="I13" i="24"/>
  <c r="I12" i="24"/>
  <c r="I11" i="24"/>
  <c r="I10" i="24"/>
  <c r="I9" i="24"/>
  <c r="G28" i="24"/>
  <c r="G27" i="24"/>
  <c r="G26" i="24"/>
  <c r="G25" i="24"/>
  <c r="G24" i="24"/>
  <c r="G23" i="24"/>
  <c r="G22" i="24"/>
  <c r="G21" i="24"/>
  <c r="G20" i="24"/>
  <c r="G19" i="24"/>
  <c r="G18" i="24"/>
  <c r="G17" i="24"/>
  <c r="G16" i="24"/>
  <c r="G15" i="24"/>
  <c r="G13" i="24"/>
  <c r="G12" i="24"/>
  <c r="G11" i="24"/>
  <c r="G10" i="24"/>
  <c r="G9" i="24"/>
  <c r="N26" i="1"/>
  <c r="N24" i="1"/>
  <c r="N23" i="1"/>
  <c r="N20" i="1"/>
  <c r="N19" i="1"/>
  <c r="N18" i="1"/>
  <c r="N16" i="1"/>
  <c r="N15" i="1"/>
  <c r="N12" i="1"/>
  <c r="N11" i="1"/>
  <c r="N10" i="1"/>
  <c r="N13" i="1"/>
  <c r="N14" i="1"/>
  <c r="N17" i="1"/>
  <c r="N21" i="1"/>
  <c r="N22" i="1"/>
  <c r="N25" i="1"/>
  <c r="N27" i="1"/>
  <c r="N28" i="1"/>
  <c r="N9" i="1"/>
  <c r="L26" i="1"/>
  <c r="L24" i="1"/>
  <c r="L23" i="1"/>
  <c r="L20" i="1"/>
  <c r="L19" i="1"/>
  <c r="L18" i="1"/>
  <c r="L16" i="1"/>
  <c r="L15" i="1"/>
  <c r="L12" i="1"/>
  <c r="L11" i="1"/>
  <c r="L10" i="1"/>
  <c r="L13" i="1"/>
  <c r="L14" i="1"/>
  <c r="L17" i="1"/>
  <c r="L21" i="1"/>
  <c r="L22" i="1"/>
  <c r="L25" i="1"/>
  <c r="L27" i="1"/>
  <c r="L28" i="1"/>
  <c r="L9" i="1"/>
  <c r="I26" i="1"/>
  <c r="I24" i="1"/>
  <c r="I23" i="1"/>
  <c r="I20" i="1"/>
  <c r="I19" i="1"/>
  <c r="I18" i="1"/>
  <c r="I16" i="1"/>
  <c r="I15" i="1"/>
  <c r="I12" i="1"/>
  <c r="I11" i="1"/>
  <c r="I10" i="1"/>
  <c r="I13" i="1"/>
  <c r="I14" i="1"/>
  <c r="I17" i="1"/>
  <c r="I21" i="1"/>
  <c r="I22" i="1"/>
  <c r="I25" i="1"/>
  <c r="I27" i="1"/>
  <c r="I28" i="1"/>
  <c r="I9" i="1"/>
  <c r="D11" i="23" l="1"/>
  <c r="R24" i="23"/>
  <c r="P11" i="23"/>
  <c r="B18" i="23"/>
  <c r="B28" i="23"/>
  <c r="Q20" i="24"/>
  <c r="B26" i="23"/>
  <c r="D22" i="23"/>
  <c r="D21" i="23"/>
  <c r="R25" i="23"/>
  <c r="R28" i="23"/>
  <c r="D27" i="23"/>
  <c r="D26" i="23"/>
  <c r="D23" i="23"/>
  <c r="P23" i="23"/>
  <c r="D20" i="23"/>
  <c r="D19" i="23"/>
  <c r="P19" i="23"/>
  <c r="D18" i="23"/>
  <c r="D17" i="23"/>
  <c r="D16" i="23"/>
  <c r="D15" i="23"/>
  <c r="P15" i="23"/>
  <c r="D14" i="23"/>
  <c r="D13" i="23"/>
  <c r="R12" i="23"/>
  <c r="P28" i="23"/>
  <c r="Q27" i="23"/>
  <c r="P26" i="23"/>
  <c r="Q25" i="23"/>
  <c r="B24" i="23"/>
  <c r="P24" i="23"/>
  <c r="B23" i="23"/>
  <c r="P22" i="23"/>
  <c r="B22" i="23"/>
  <c r="P21" i="23"/>
  <c r="Q21" i="23"/>
  <c r="B20" i="23"/>
  <c r="P20" i="23"/>
  <c r="B19" i="23"/>
  <c r="P18" i="23"/>
  <c r="Q18" i="23"/>
  <c r="Q17" i="23"/>
  <c r="P16" i="23"/>
  <c r="B16" i="23"/>
  <c r="Q15" i="23"/>
  <c r="P14" i="23"/>
  <c r="Q14" i="23"/>
  <c r="Q13" i="23"/>
  <c r="P12" i="23"/>
  <c r="B12" i="23"/>
  <c r="Q11" i="23"/>
  <c r="P10" i="23"/>
  <c r="Q10" i="23"/>
  <c r="L8" i="23"/>
  <c r="D28" i="23"/>
  <c r="R20" i="23"/>
  <c r="R17" i="23"/>
  <c r="R16" i="23"/>
  <c r="R13" i="23"/>
  <c r="R9" i="23"/>
  <c r="K27" i="23"/>
  <c r="Q26" i="23"/>
  <c r="B25" i="23"/>
  <c r="K25" i="23"/>
  <c r="K23" i="23"/>
  <c r="Q22" i="23"/>
  <c r="B21" i="23"/>
  <c r="K19" i="23"/>
  <c r="G8" i="23"/>
  <c r="B17" i="23"/>
  <c r="K15" i="23"/>
  <c r="B13" i="23"/>
  <c r="K12" i="23"/>
  <c r="K11" i="23"/>
  <c r="B10" i="23"/>
  <c r="B9" i="23"/>
  <c r="K9" i="23"/>
  <c r="Q9" i="23"/>
  <c r="N8" i="23"/>
  <c r="D10" i="23"/>
  <c r="K10" i="23"/>
  <c r="R10" i="23"/>
  <c r="B11" i="23"/>
  <c r="P9" i="23"/>
  <c r="D9" i="23"/>
  <c r="R21" i="23"/>
  <c r="P27" i="23"/>
  <c r="I8" i="23"/>
  <c r="D12" i="23"/>
  <c r="K13" i="23"/>
  <c r="B14" i="23"/>
  <c r="R14" i="23"/>
  <c r="K17" i="23"/>
  <c r="R18" i="23"/>
  <c r="Q19" i="23"/>
  <c r="K21" i="23"/>
  <c r="R22" i="23"/>
  <c r="Q23" i="23"/>
  <c r="D24" i="23"/>
  <c r="R26" i="23"/>
  <c r="K20" i="23"/>
  <c r="K24" i="23"/>
  <c r="K28" i="23"/>
  <c r="R11" i="23"/>
  <c r="Q12" i="23"/>
  <c r="P13" i="23"/>
  <c r="K14" i="23"/>
  <c r="B15" i="23"/>
  <c r="R15" i="23"/>
  <c r="Q16" i="23"/>
  <c r="P17" i="23"/>
  <c r="K18" i="23"/>
  <c r="R19" i="23"/>
  <c r="Q20" i="23"/>
  <c r="K22" i="23"/>
  <c r="R23" i="23"/>
  <c r="Q24" i="23"/>
  <c r="D25" i="23"/>
  <c r="P25" i="23"/>
  <c r="K26" i="23"/>
  <c r="B27" i="23"/>
  <c r="R27" i="23"/>
  <c r="Q28" i="23"/>
  <c r="K16" i="23"/>
  <c r="R28" i="24"/>
  <c r="D25" i="24"/>
  <c r="R24" i="24"/>
  <c r="D21" i="24"/>
  <c r="R20" i="24"/>
  <c r="D17" i="24"/>
  <c r="R16" i="24"/>
  <c r="D13" i="24"/>
  <c r="D12" i="24"/>
  <c r="D9" i="24"/>
  <c r="Q28" i="24"/>
  <c r="Q27" i="24"/>
  <c r="Q26" i="24"/>
  <c r="P26" i="24"/>
  <c r="P25" i="24"/>
  <c r="Q25" i="24"/>
  <c r="Q24" i="24"/>
  <c r="B23" i="24"/>
  <c r="B22" i="24"/>
  <c r="P22" i="24"/>
  <c r="Q21" i="24"/>
  <c r="P21" i="24"/>
  <c r="B20" i="24"/>
  <c r="Q19" i="24"/>
  <c r="P18" i="24"/>
  <c r="Q18" i="24"/>
  <c r="P17" i="24"/>
  <c r="Q17" i="24"/>
  <c r="Q16" i="24"/>
  <c r="Q15" i="24"/>
  <c r="P15" i="24"/>
  <c r="P14" i="24"/>
  <c r="B14" i="24"/>
  <c r="P13" i="24"/>
  <c r="Q13" i="24"/>
  <c r="Q12" i="24"/>
  <c r="Q11" i="24"/>
  <c r="P11" i="24"/>
  <c r="P10" i="24"/>
  <c r="Q10" i="24"/>
  <c r="P9" i="24"/>
  <c r="Q9" i="24"/>
  <c r="D28" i="24"/>
  <c r="D24" i="24"/>
  <c r="D20" i="24"/>
  <c r="D16" i="24"/>
  <c r="R12" i="24"/>
  <c r="B28" i="24"/>
  <c r="B27" i="24"/>
  <c r="K27" i="24"/>
  <c r="B26" i="24"/>
  <c r="K26" i="24"/>
  <c r="B24" i="24"/>
  <c r="Q23" i="24"/>
  <c r="K23" i="24"/>
  <c r="Q22" i="24"/>
  <c r="K22" i="24"/>
  <c r="B19" i="24"/>
  <c r="K19" i="24"/>
  <c r="B18" i="24"/>
  <c r="K18" i="24"/>
  <c r="B16" i="24"/>
  <c r="K15" i="24"/>
  <c r="B15" i="24"/>
  <c r="K14" i="24"/>
  <c r="Q14" i="24"/>
  <c r="B12" i="24"/>
  <c r="B11" i="24"/>
  <c r="K11" i="24"/>
  <c r="B10" i="24"/>
  <c r="K10" i="24"/>
  <c r="R10" i="24"/>
  <c r="R14" i="24"/>
  <c r="R22" i="24"/>
  <c r="P24" i="24"/>
  <c r="R26" i="24"/>
  <c r="B9" i="24"/>
  <c r="R9" i="24"/>
  <c r="D11" i="24"/>
  <c r="K12" i="24"/>
  <c r="B13" i="24"/>
  <c r="R13" i="24"/>
  <c r="D15" i="24"/>
  <c r="K16" i="24"/>
  <c r="B17" i="24"/>
  <c r="R17" i="24"/>
  <c r="D19" i="24"/>
  <c r="P19" i="24"/>
  <c r="K20" i="24"/>
  <c r="B21" i="24"/>
  <c r="R21" i="24"/>
  <c r="D23" i="24"/>
  <c r="P23" i="24"/>
  <c r="K24" i="24"/>
  <c r="B25" i="24"/>
  <c r="R25" i="24"/>
  <c r="D27" i="24"/>
  <c r="P27" i="24"/>
  <c r="K28" i="24"/>
  <c r="K9" i="24"/>
  <c r="K13" i="24"/>
  <c r="P16" i="24"/>
  <c r="K17" i="24"/>
  <c r="P20" i="24"/>
  <c r="K21" i="24"/>
  <c r="K25" i="24"/>
  <c r="P28" i="24"/>
  <c r="R11" i="24"/>
  <c r="R15" i="24"/>
  <c r="R19" i="24"/>
  <c r="R23" i="24"/>
  <c r="R27" i="24"/>
  <c r="P12" i="24"/>
  <c r="R18" i="24"/>
  <c r="D10" i="24"/>
  <c r="D14" i="24"/>
  <c r="D18" i="24"/>
  <c r="D22" i="24"/>
  <c r="D26" i="24"/>
  <c r="F16" i="23" l="1"/>
  <c r="H26" i="23"/>
  <c r="F13" i="23"/>
  <c r="F14" i="23"/>
  <c r="M10" i="23"/>
  <c r="J18" i="23"/>
  <c r="O15" i="23"/>
  <c r="O14" i="23"/>
  <c r="J14" i="23"/>
  <c r="F22" i="23"/>
  <c r="F18" i="23"/>
  <c r="F20" i="23"/>
  <c r="F26" i="23"/>
  <c r="F28" i="23"/>
  <c r="F20" i="24"/>
  <c r="H10" i="23"/>
  <c r="F28" i="24"/>
  <c r="H9" i="23"/>
  <c r="H28" i="23"/>
  <c r="F23" i="23"/>
  <c r="F21" i="23"/>
  <c r="F17" i="24"/>
  <c r="F17" i="23"/>
  <c r="O10" i="23"/>
  <c r="F19" i="23"/>
  <c r="O11" i="23"/>
  <c r="O25" i="23"/>
  <c r="O21" i="23"/>
  <c r="O17" i="23"/>
  <c r="O13" i="23"/>
  <c r="O22" i="23"/>
  <c r="O18" i="23"/>
  <c r="O9" i="23"/>
  <c r="M22" i="23"/>
  <c r="M28" i="23"/>
  <c r="M23" i="23"/>
  <c r="M19" i="23"/>
  <c r="M15" i="23"/>
  <c r="M14" i="23"/>
  <c r="M20" i="23"/>
  <c r="M11" i="23"/>
  <c r="M12" i="23"/>
  <c r="M27" i="23"/>
  <c r="M18" i="23"/>
  <c r="M24" i="23"/>
  <c r="M21" i="23"/>
  <c r="M26" i="23"/>
  <c r="M16" i="23"/>
  <c r="M25" i="23"/>
  <c r="M13" i="23"/>
  <c r="M17" i="23"/>
  <c r="M9" i="23"/>
  <c r="J28" i="23"/>
  <c r="J27" i="23"/>
  <c r="J11" i="23"/>
  <c r="H12" i="23"/>
  <c r="H27" i="23"/>
  <c r="H24" i="23"/>
  <c r="H21" i="23"/>
  <c r="H13" i="23"/>
  <c r="H20" i="23"/>
  <c r="H14" i="23"/>
  <c r="H15" i="23"/>
  <c r="Q8" i="23"/>
  <c r="H18" i="23"/>
  <c r="H11" i="23"/>
  <c r="B8" i="23"/>
  <c r="H25" i="23"/>
  <c r="H22" i="23"/>
  <c r="H17" i="23"/>
  <c r="H16" i="23"/>
  <c r="H23" i="23"/>
  <c r="H19" i="23"/>
  <c r="F25" i="23"/>
  <c r="F24" i="23"/>
  <c r="O26" i="23"/>
  <c r="J19" i="23"/>
  <c r="J26" i="23"/>
  <c r="J22" i="23"/>
  <c r="F12" i="23"/>
  <c r="O27" i="23"/>
  <c r="O23" i="23"/>
  <c r="O19" i="23"/>
  <c r="F11" i="23"/>
  <c r="J24" i="23"/>
  <c r="J20" i="23"/>
  <c r="J16" i="23"/>
  <c r="J12" i="23"/>
  <c r="R8" i="23"/>
  <c r="J25" i="23"/>
  <c r="J17" i="23"/>
  <c r="J23" i="23"/>
  <c r="J15" i="23"/>
  <c r="K8" i="23"/>
  <c r="D8" i="23"/>
  <c r="J13" i="23"/>
  <c r="J21" i="23"/>
  <c r="J9" i="23"/>
  <c r="F27" i="23"/>
  <c r="F15" i="23"/>
  <c r="F10" i="23"/>
  <c r="F9" i="23"/>
  <c r="J10" i="23"/>
  <c r="O24" i="23"/>
  <c r="O16" i="23"/>
  <c r="P8" i="23"/>
  <c r="O28" i="23"/>
  <c r="O20" i="23"/>
  <c r="O12" i="23"/>
  <c r="F24" i="24"/>
  <c r="F12" i="24"/>
  <c r="F16" i="24"/>
  <c r="F26" i="24"/>
  <c r="F9" i="24"/>
  <c r="F22" i="24"/>
  <c r="F19" i="24"/>
  <c r="F11" i="24"/>
  <c r="F10" i="24"/>
  <c r="F18" i="24"/>
  <c r="F23" i="24"/>
  <c r="F21" i="24"/>
  <c r="F14" i="24"/>
  <c r="F27" i="24"/>
  <c r="F15" i="24"/>
  <c r="F13" i="24"/>
  <c r="F25" i="24"/>
  <c r="C21" i="23" l="1"/>
  <c r="E25" i="23"/>
  <c r="E15" i="23"/>
  <c r="E9" i="23"/>
  <c r="C9" i="23"/>
  <c r="C28" i="23"/>
  <c r="E10" i="23"/>
  <c r="E24" i="23"/>
  <c r="C14" i="23"/>
  <c r="C17" i="23"/>
  <c r="C12" i="23"/>
  <c r="C20" i="23"/>
  <c r="C16" i="23"/>
  <c r="C23" i="23"/>
  <c r="C24" i="23"/>
  <c r="C18" i="23"/>
  <c r="C25" i="23"/>
  <c r="C26" i="23"/>
  <c r="C22" i="23"/>
  <c r="C13" i="23"/>
  <c r="C10" i="23"/>
  <c r="C11" i="23"/>
  <c r="C19" i="23"/>
  <c r="C15" i="23"/>
  <c r="C27" i="23"/>
  <c r="F8" i="23"/>
  <c r="E18" i="23"/>
  <c r="E22" i="23"/>
  <c r="E26" i="23"/>
  <c r="E19" i="23"/>
  <c r="E23" i="23"/>
  <c r="E27" i="23"/>
  <c r="E20" i="23"/>
  <c r="E13" i="23"/>
  <c r="E16" i="23"/>
  <c r="E28" i="23"/>
  <c r="E14" i="23"/>
  <c r="E17" i="23"/>
  <c r="E11" i="23"/>
  <c r="E21" i="23"/>
  <c r="E12" i="23"/>
  <c r="G26" i="1" l="1"/>
  <c r="G24" i="1"/>
  <c r="G23" i="1"/>
  <c r="G20" i="1"/>
  <c r="G19" i="1"/>
  <c r="G18" i="1"/>
  <c r="G16" i="1"/>
  <c r="G15" i="1"/>
  <c r="G12" i="1"/>
  <c r="G13" i="1"/>
  <c r="G14" i="1"/>
  <c r="G17" i="1"/>
  <c r="G21" i="1"/>
  <c r="G22" i="1"/>
  <c r="G25" i="1"/>
  <c r="G27" i="1"/>
  <c r="G28" i="1"/>
  <c r="G10" i="1"/>
  <c r="U1133" i="57"/>
  <c r="S1133" i="57"/>
  <c r="R1133" i="57"/>
  <c r="T1133" i="57" s="1"/>
  <c r="I1133" i="57"/>
  <c r="H1133" i="57"/>
  <c r="U1132" i="57"/>
  <c r="S1132" i="57"/>
  <c r="R1132" i="57"/>
  <c r="T1132" i="57" s="1"/>
  <c r="I1132" i="57"/>
  <c r="H1132" i="57"/>
  <c r="U1131" i="57"/>
  <c r="S1131" i="57"/>
  <c r="R1131" i="57"/>
  <c r="T1131" i="57" s="1"/>
  <c r="I1131" i="57"/>
  <c r="H1131" i="57"/>
  <c r="U1130" i="57"/>
  <c r="T1130" i="57"/>
  <c r="S1130" i="57"/>
  <c r="R1130" i="57"/>
  <c r="I1130" i="57"/>
  <c r="H1130" i="57"/>
  <c r="U1129" i="57"/>
  <c r="S1129" i="57"/>
  <c r="R1129" i="57"/>
  <c r="T1129" i="57" s="1"/>
  <c r="I1129" i="57"/>
  <c r="H1129" i="57"/>
  <c r="U1128" i="57"/>
  <c r="S1128" i="57"/>
  <c r="R1128" i="57"/>
  <c r="T1128" i="57" s="1"/>
  <c r="I1128" i="57"/>
  <c r="H1128" i="57"/>
  <c r="U1127" i="57"/>
  <c r="S1127" i="57"/>
  <c r="R1127" i="57"/>
  <c r="T1127" i="57" s="1"/>
  <c r="I1127" i="57"/>
  <c r="H1127" i="57"/>
  <c r="U1126" i="57"/>
  <c r="S1126" i="57"/>
  <c r="R1126" i="57"/>
  <c r="T1126" i="57" s="1"/>
  <c r="I1126" i="57"/>
  <c r="H1126" i="57"/>
  <c r="U1125" i="57"/>
  <c r="S1125" i="57"/>
  <c r="R1125" i="57"/>
  <c r="T1125" i="57" s="1"/>
  <c r="I1125" i="57"/>
  <c r="H1125" i="57"/>
  <c r="U1124" i="57"/>
  <c r="S1124" i="57"/>
  <c r="R1124" i="57"/>
  <c r="T1124" i="57" s="1"/>
  <c r="I1124" i="57"/>
  <c r="H1124" i="57"/>
  <c r="U1123" i="57"/>
  <c r="S1123" i="57"/>
  <c r="R1123" i="57"/>
  <c r="T1123" i="57" s="1"/>
  <c r="I1123" i="57"/>
  <c r="H1123" i="57"/>
  <c r="U1122" i="57"/>
  <c r="S1122" i="57"/>
  <c r="R1122" i="57"/>
  <c r="T1122" i="57" s="1"/>
  <c r="I1122" i="57"/>
  <c r="H1122" i="57"/>
  <c r="U1121" i="57"/>
  <c r="S1121" i="57"/>
  <c r="R1121" i="57"/>
  <c r="T1121" i="57" s="1"/>
  <c r="I1121" i="57"/>
  <c r="H1121" i="57"/>
  <c r="U1120" i="57"/>
  <c r="S1120" i="57"/>
  <c r="R1120" i="57"/>
  <c r="T1120" i="57" s="1"/>
  <c r="I1120" i="57"/>
  <c r="A1120" i="57" s="1"/>
  <c r="H1120" i="57"/>
  <c r="U1119" i="57"/>
  <c r="S1119" i="57"/>
  <c r="R1119" i="57"/>
  <c r="T1119" i="57" s="1"/>
  <c r="I1119" i="57"/>
  <c r="H1119" i="57"/>
  <c r="U1118" i="57"/>
  <c r="S1118" i="57"/>
  <c r="R1118" i="57"/>
  <c r="T1118" i="57" s="1"/>
  <c r="I1118" i="57"/>
  <c r="H1118" i="57"/>
  <c r="U1117" i="57"/>
  <c r="S1117" i="57"/>
  <c r="R1117" i="57"/>
  <c r="T1117" i="57" s="1"/>
  <c r="I1117" i="57"/>
  <c r="H1117" i="57"/>
  <c r="U1116" i="57"/>
  <c r="S1116" i="57"/>
  <c r="R1116" i="57"/>
  <c r="T1116" i="57" s="1"/>
  <c r="I1116" i="57"/>
  <c r="H1116" i="57"/>
  <c r="U1115" i="57"/>
  <c r="S1115" i="57"/>
  <c r="R1115" i="57"/>
  <c r="T1115" i="57" s="1"/>
  <c r="I1115" i="57"/>
  <c r="H1115" i="57"/>
  <c r="U1114" i="57"/>
  <c r="S1114" i="57"/>
  <c r="R1114" i="57"/>
  <c r="T1114" i="57" s="1"/>
  <c r="I1114" i="57"/>
  <c r="H1114" i="57"/>
  <c r="U1113" i="57"/>
  <c r="S1113" i="57"/>
  <c r="R1113" i="57"/>
  <c r="T1113" i="57" s="1"/>
  <c r="I1113" i="57"/>
  <c r="H1113" i="57"/>
  <c r="U1112" i="57"/>
  <c r="S1112" i="57"/>
  <c r="R1112" i="57"/>
  <c r="T1112" i="57" s="1"/>
  <c r="I1112" i="57"/>
  <c r="H1112" i="57"/>
  <c r="U1111" i="57"/>
  <c r="S1111" i="57"/>
  <c r="R1111" i="57"/>
  <c r="T1111" i="57" s="1"/>
  <c r="I1111" i="57"/>
  <c r="H1111" i="57"/>
  <c r="U1110" i="57"/>
  <c r="S1110" i="57"/>
  <c r="R1110" i="57"/>
  <c r="T1110" i="57" s="1"/>
  <c r="I1110" i="57"/>
  <c r="H1110" i="57"/>
  <c r="U1109" i="57"/>
  <c r="S1109" i="57"/>
  <c r="R1109" i="57"/>
  <c r="T1109" i="57" s="1"/>
  <c r="I1109" i="57"/>
  <c r="H1109" i="57"/>
  <c r="U1108" i="57"/>
  <c r="S1108" i="57"/>
  <c r="R1108" i="57"/>
  <c r="T1108" i="57" s="1"/>
  <c r="I1108" i="57"/>
  <c r="H1108" i="57"/>
  <c r="U1107" i="57"/>
  <c r="S1107" i="57"/>
  <c r="R1107" i="57"/>
  <c r="T1107" i="57" s="1"/>
  <c r="I1107" i="57"/>
  <c r="H1107" i="57"/>
  <c r="U1106" i="57"/>
  <c r="S1106" i="57"/>
  <c r="R1106" i="57"/>
  <c r="T1106" i="57" s="1"/>
  <c r="I1106" i="57"/>
  <c r="H1106" i="57"/>
  <c r="U1105" i="57"/>
  <c r="S1105" i="57"/>
  <c r="R1105" i="57"/>
  <c r="T1105" i="57" s="1"/>
  <c r="I1105" i="57"/>
  <c r="H1105" i="57"/>
  <c r="U1104" i="57"/>
  <c r="S1104" i="57"/>
  <c r="R1104" i="57"/>
  <c r="T1104" i="57" s="1"/>
  <c r="I1104" i="57"/>
  <c r="A1104" i="57" s="1"/>
  <c r="H1104" i="57"/>
  <c r="U1103" i="57"/>
  <c r="S1103" i="57"/>
  <c r="R1103" i="57"/>
  <c r="T1103" i="57" s="1"/>
  <c r="I1103" i="57"/>
  <c r="H1103" i="57"/>
  <c r="U1102" i="57"/>
  <c r="S1102" i="57"/>
  <c r="R1102" i="57"/>
  <c r="T1102" i="57" s="1"/>
  <c r="I1102" i="57"/>
  <c r="H1102" i="57"/>
  <c r="U1101" i="57"/>
  <c r="S1101" i="57"/>
  <c r="R1101" i="57"/>
  <c r="T1101" i="57" s="1"/>
  <c r="I1101" i="57"/>
  <c r="H1101" i="57"/>
  <c r="U1100" i="57"/>
  <c r="S1100" i="57"/>
  <c r="R1100" i="57"/>
  <c r="T1100" i="57" s="1"/>
  <c r="I1100" i="57"/>
  <c r="H1100" i="57"/>
  <c r="U1099" i="57"/>
  <c r="S1099" i="57"/>
  <c r="R1099" i="57"/>
  <c r="T1099" i="57" s="1"/>
  <c r="I1099" i="57"/>
  <c r="H1099" i="57"/>
  <c r="U1098" i="57"/>
  <c r="S1098" i="57"/>
  <c r="R1098" i="57"/>
  <c r="T1098" i="57" s="1"/>
  <c r="I1098" i="57"/>
  <c r="H1098" i="57"/>
  <c r="U1097" i="57"/>
  <c r="S1097" i="57"/>
  <c r="R1097" i="57"/>
  <c r="T1097" i="57" s="1"/>
  <c r="I1097" i="57"/>
  <c r="H1097" i="57"/>
  <c r="U1096" i="57"/>
  <c r="S1096" i="57"/>
  <c r="R1096" i="57"/>
  <c r="T1096" i="57" s="1"/>
  <c r="I1096" i="57"/>
  <c r="H1096" i="57"/>
  <c r="U1095" i="57"/>
  <c r="S1095" i="57"/>
  <c r="R1095" i="57"/>
  <c r="T1095" i="57" s="1"/>
  <c r="I1095" i="57"/>
  <c r="H1095" i="57"/>
  <c r="U1094" i="57"/>
  <c r="S1094" i="57"/>
  <c r="R1094" i="57"/>
  <c r="T1094" i="57" s="1"/>
  <c r="I1094" i="57"/>
  <c r="H1094" i="57"/>
  <c r="U1093" i="57"/>
  <c r="S1093" i="57"/>
  <c r="R1093" i="57"/>
  <c r="T1093" i="57" s="1"/>
  <c r="I1093" i="57"/>
  <c r="H1093" i="57"/>
  <c r="U1092" i="57"/>
  <c r="S1092" i="57"/>
  <c r="R1092" i="57"/>
  <c r="T1092" i="57" s="1"/>
  <c r="I1092" i="57"/>
  <c r="H1092" i="57"/>
  <c r="U1091" i="57"/>
  <c r="S1091" i="57"/>
  <c r="R1091" i="57"/>
  <c r="T1091" i="57" s="1"/>
  <c r="I1091" i="57"/>
  <c r="H1091" i="57"/>
  <c r="U1090" i="57"/>
  <c r="S1090" i="57"/>
  <c r="R1090" i="57"/>
  <c r="T1090" i="57" s="1"/>
  <c r="I1090" i="57"/>
  <c r="H1090" i="57"/>
  <c r="U1089" i="57"/>
  <c r="S1089" i="57"/>
  <c r="R1089" i="57"/>
  <c r="T1089" i="57" s="1"/>
  <c r="I1089" i="57"/>
  <c r="H1089" i="57"/>
  <c r="U1088" i="57"/>
  <c r="S1088" i="57"/>
  <c r="R1088" i="57"/>
  <c r="T1088" i="57" s="1"/>
  <c r="I1088" i="57"/>
  <c r="H1088" i="57"/>
  <c r="U1087" i="57"/>
  <c r="S1087" i="57"/>
  <c r="R1087" i="57"/>
  <c r="T1087" i="57" s="1"/>
  <c r="I1087" i="57"/>
  <c r="H1087" i="57"/>
  <c r="U1086" i="57"/>
  <c r="S1086" i="57"/>
  <c r="R1086" i="57"/>
  <c r="T1086" i="57" s="1"/>
  <c r="I1086" i="57"/>
  <c r="H1086" i="57"/>
  <c r="U1085" i="57"/>
  <c r="S1085" i="57"/>
  <c r="R1085" i="57"/>
  <c r="T1085" i="57" s="1"/>
  <c r="I1085" i="57"/>
  <c r="H1085" i="57"/>
  <c r="U1084" i="57"/>
  <c r="S1084" i="57"/>
  <c r="R1084" i="57"/>
  <c r="T1084" i="57" s="1"/>
  <c r="I1084" i="57"/>
  <c r="H1084" i="57"/>
  <c r="U1083" i="57"/>
  <c r="S1083" i="57"/>
  <c r="R1083" i="57"/>
  <c r="T1083" i="57" s="1"/>
  <c r="I1083" i="57"/>
  <c r="H1083" i="57"/>
  <c r="U1082" i="57"/>
  <c r="S1082" i="57"/>
  <c r="R1082" i="57"/>
  <c r="T1082" i="57" s="1"/>
  <c r="I1082" i="57"/>
  <c r="H1082" i="57"/>
  <c r="U1081" i="57"/>
  <c r="S1081" i="57"/>
  <c r="R1081" i="57"/>
  <c r="T1081" i="57" s="1"/>
  <c r="I1081" i="57"/>
  <c r="H1081" i="57"/>
  <c r="U1080" i="57"/>
  <c r="S1080" i="57"/>
  <c r="R1080" i="57"/>
  <c r="T1080" i="57" s="1"/>
  <c r="I1080" i="57"/>
  <c r="H1080" i="57"/>
  <c r="U1079" i="57"/>
  <c r="S1079" i="57"/>
  <c r="R1079" i="57"/>
  <c r="T1079" i="57" s="1"/>
  <c r="I1079" i="57"/>
  <c r="H1079" i="57"/>
  <c r="U1078" i="57"/>
  <c r="S1078" i="57"/>
  <c r="R1078" i="57"/>
  <c r="T1078" i="57" s="1"/>
  <c r="I1078" i="57"/>
  <c r="H1078" i="57"/>
  <c r="U1077" i="57"/>
  <c r="S1077" i="57"/>
  <c r="R1077" i="57"/>
  <c r="T1077" i="57" s="1"/>
  <c r="I1077" i="57"/>
  <c r="H1077" i="57"/>
  <c r="U1076" i="57"/>
  <c r="S1076" i="57"/>
  <c r="R1076" i="57"/>
  <c r="T1076" i="57" s="1"/>
  <c r="I1076" i="57"/>
  <c r="H1076" i="57"/>
  <c r="U1075" i="57"/>
  <c r="S1075" i="57"/>
  <c r="R1075" i="57"/>
  <c r="T1075" i="57" s="1"/>
  <c r="I1075" i="57"/>
  <c r="H1075" i="57"/>
  <c r="U1074" i="57"/>
  <c r="S1074" i="57"/>
  <c r="R1074" i="57"/>
  <c r="T1074" i="57" s="1"/>
  <c r="I1074" i="57"/>
  <c r="H1074" i="57"/>
  <c r="U1073" i="57"/>
  <c r="S1073" i="57"/>
  <c r="R1073" i="57"/>
  <c r="T1073" i="57" s="1"/>
  <c r="I1073" i="57"/>
  <c r="H1073" i="57"/>
  <c r="U1072" i="57"/>
  <c r="S1072" i="57"/>
  <c r="R1072" i="57"/>
  <c r="T1072" i="57" s="1"/>
  <c r="I1072" i="57"/>
  <c r="H1072" i="57"/>
  <c r="U1071" i="57"/>
  <c r="S1071" i="57"/>
  <c r="R1071" i="57"/>
  <c r="T1071" i="57" s="1"/>
  <c r="I1071" i="57"/>
  <c r="H1071" i="57"/>
  <c r="U1070" i="57"/>
  <c r="S1070" i="57"/>
  <c r="R1070" i="57"/>
  <c r="T1070" i="57" s="1"/>
  <c r="I1070" i="57"/>
  <c r="H1070" i="57"/>
  <c r="U1069" i="57"/>
  <c r="S1069" i="57"/>
  <c r="R1069" i="57"/>
  <c r="T1069" i="57" s="1"/>
  <c r="I1069" i="57"/>
  <c r="H1069" i="57"/>
  <c r="U1068" i="57"/>
  <c r="S1068" i="57"/>
  <c r="R1068" i="57"/>
  <c r="T1068" i="57" s="1"/>
  <c r="I1068" i="57"/>
  <c r="H1068" i="57"/>
  <c r="U1067" i="57"/>
  <c r="S1067" i="57"/>
  <c r="R1067" i="57"/>
  <c r="T1067" i="57" s="1"/>
  <c r="I1067" i="57"/>
  <c r="H1067" i="57"/>
  <c r="U1066" i="57"/>
  <c r="S1066" i="57"/>
  <c r="R1066" i="57"/>
  <c r="T1066" i="57" s="1"/>
  <c r="I1066" i="57"/>
  <c r="H1066" i="57"/>
  <c r="U1065" i="57"/>
  <c r="S1065" i="57"/>
  <c r="R1065" i="57"/>
  <c r="T1065" i="57" s="1"/>
  <c r="I1065" i="57"/>
  <c r="H1065" i="57"/>
  <c r="U1064" i="57"/>
  <c r="S1064" i="57"/>
  <c r="R1064" i="57"/>
  <c r="T1064" i="57" s="1"/>
  <c r="I1064" i="57"/>
  <c r="H1064" i="57"/>
  <c r="U1063" i="57"/>
  <c r="S1063" i="57"/>
  <c r="R1063" i="57"/>
  <c r="T1063" i="57" s="1"/>
  <c r="I1063" i="57"/>
  <c r="H1063" i="57"/>
  <c r="U1062" i="57"/>
  <c r="S1062" i="57"/>
  <c r="R1062" i="57"/>
  <c r="T1062" i="57" s="1"/>
  <c r="I1062" i="57"/>
  <c r="H1062" i="57"/>
  <c r="U1061" i="57"/>
  <c r="S1061" i="57"/>
  <c r="R1061" i="57"/>
  <c r="T1061" i="57" s="1"/>
  <c r="I1061" i="57"/>
  <c r="H1061" i="57"/>
  <c r="U1060" i="57"/>
  <c r="S1060" i="57"/>
  <c r="R1060" i="57"/>
  <c r="T1060" i="57" s="1"/>
  <c r="I1060" i="57"/>
  <c r="H1060" i="57"/>
  <c r="U1059" i="57"/>
  <c r="S1059" i="57"/>
  <c r="R1059" i="57"/>
  <c r="T1059" i="57" s="1"/>
  <c r="I1059" i="57"/>
  <c r="H1059" i="57"/>
  <c r="U1058" i="57"/>
  <c r="S1058" i="57"/>
  <c r="R1058" i="57"/>
  <c r="T1058" i="57" s="1"/>
  <c r="I1058" i="57"/>
  <c r="H1058" i="57"/>
  <c r="U1057" i="57"/>
  <c r="S1057" i="57"/>
  <c r="R1057" i="57"/>
  <c r="T1057" i="57" s="1"/>
  <c r="I1057" i="57"/>
  <c r="H1057" i="57"/>
  <c r="U1056" i="57"/>
  <c r="S1056" i="57"/>
  <c r="R1056" i="57"/>
  <c r="T1056" i="57" s="1"/>
  <c r="I1056" i="57"/>
  <c r="H1056" i="57"/>
  <c r="U1055" i="57"/>
  <c r="S1055" i="57"/>
  <c r="R1055" i="57"/>
  <c r="T1055" i="57" s="1"/>
  <c r="I1055" i="57"/>
  <c r="H1055" i="57"/>
  <c r="U1054" i="57"/>
  <c r="S1054" i="57"/>
  <c r="R1054" i="57"/>
  <c r="T1054" i="57" s="1"/>
  <c r="I1054" i="57"/>
  <c r="H1054" i="57"/>
  <c r="U1053" i="57"/>
  <c r="S1053" i="57"/>
  <c r="R1053" i="57"/>
  <c r="T1053" i="57" s="1"/>
  <c r="I1053" i="57"/>
  <c r="H1053" i="57"/>
  <c r="U1052" i="57"/>
  <c r="S1052" i="57"/>
  <c r="R1052" i="57"/>
  <c r="T1052" i="57" s="1"/>
  <c r="I1052" i="57"/>
  <c r="H1052" i="57"/>
  <c r="U1051" i="57"/>
  <c r="S1051" i="57"/>
  <c r="R1051" i="57"/>
  <c r="T1051" i="57" s="1"/>
  <c r="I1051" i="57"/>
  <c r="H1051" i="57"/>
  <c r="U1050" i="57"/>
  <c r="S1050" i="57"/>
  <c r="R1050" i="57"/>
  <c r="T1050" i="57" s="1"/>
  <c r="I1050" i="57"/>
  <c r="H1050" i="57"/>
  <c r="U1049" i="57"/>
  <c r="S1049" i="57"/>
  <c r="R1049" i="57"/>
  <c r="T1049" i="57" s="1"/>
  <c r="I1049" i="57"/>
  <c r="H1049" i="57"/>
  <c r="U1048" i="57"/>
  <c r="S1048" i="57"/>
  <c r="R1048" i="57"/>
  <c r="T1048" i="57" s="1"/>
  <c r="I1048" i="57"/>
  <c r="H1048" i="57"/>
  <c r="U1047" i="57"/>
  <c r="S1047" i="57"/>
  <c r="R1047" i="57"/>
  <c r="T1047" i="57" s="1"/>
  <c r="I1047" i="57"/>
  <c r="H1047" i="57"/>
  <c r="U1046" i="57"/>
  <c r="S1046" i="57"/>
  <c r="R1046" i="57"/>
  <c r="T1046" i="57" s="1"/>
  <c r="I1046" i="57"/>
  <c r="H1046" i="57"/>
  <c r="U1045" i="57"/>
  <c r="S1045" i="57"/>
  <c r="R1045" i="57"/>
  <c r="T1045" i="57" s="1"/>
  <c r="I1045" i="57"/>
  <c r="H1045" i="57"/>
  <c r="U1044" i="57"/>
  <c r="S1044" i="57"/>
  <c r="R1044" i="57"/>
  <c r="T1044" i="57" s="1"/>
  <c r="I1044" i="57"/>
  <c r="H1044" i="57"/>
  <c r="U1043" i="57"/>
  <c r="S1043" i="57"/>
  <c r="R1043" i="57"/>
  <c r="T1043" i="57" s="1"/>
  <c r="I1043" i="57"/>
  <c r="H1043" i="57"/>
  <c r="U1042" i="57"/>
  <c r="S1042" i="57"/>
  <c r="R1042" i="57"/>
  <c r="T1042" i="57" s="1"/>
  <c r="I1042" i="57"/>
  <c r="H1042" i="57"/>
  <c r="U1041" i="57"/>
  <c r="S1041" i="57"/>
  <c r="R1041" i="57"/>
  <c r="T1041" i="57" s="1"/>
  <c r="I1041" i="57"/>
  <c r="H1041" i="57"/>
  <c r="U1040" i="57"/>
  <c r="S1040" i="57"/>
  <c r="R1040" i="57"/>
  <c r="T1040" i="57" s="1"/>
  <c r="I1040" i="57"/>
  <c r="H1040" i="57"/>
  <c r="U1039" i="57"/>
  <c r="S1039" i="57"/>
  <c r="R1039" i="57"/>
  <c r="T1039" i="57" s="1"/>
  <c r="H1039" i="57"/>
  <c r="G1039" i="57"/>
  <c r="I1039" i="57" s="1"/>
  <c r="U1038" i="57"/>
  <c r="S1038" i="57"/>
  <c r="R1038" i="57"/>
  <c r="T1038" i="57" s="1"/>
  <c r="H1038" i="57"/>
  <c r="G1038" i="57"/>
  <c r="I1038" i="57" s="1"/>
  <c r="U1037" i="57"/>
  <c r="S1037" i="57"/>
  <c r="R1037" i="57"/>
  <c r="T1037" i="57" s="1"/>
  <c r="H1037" i="57"/>
  <c r="G1037" i="57"/>
  <c r="I1037" i="57" s="1"/>
  <c r="U1036" i="57"/>
  <c r="S1036" i="57"/>
  <c r="R1036" i="57"/>
  <c r="T1036" i="57" s="1"/>
  <c r="H1036" i="57"/>
  <c r="G1036" i="57"/>
  <c r="I1036" i="57" s="1"/>
  <c r="U1035" i="57"/>
  <c r="S1035" i="57"/>
  <c r="R1035" i="57"/>
  <c r="T1035" i="57" s="1"/>
  <c r="H1035" i="57"/>
  <c r="G1035" i="57"/>
  <c r="I1035" i="57" s="1"/>
  <c r="U1034" i="57"/>
  <c r="S1034" i="57"/>
  <c r="R1034" i="57"/>
  <c r="T1034" i="57" s="1"/>
  <c r="H1034" i="57"/>
  <c r="G1034" i="57"/>
  <c r="I1034" i="57" s="1"/>
  <c r="U1033" i="57"/>
  <c r="S1033" i="57"/>
  <c r="R1033" i="57"/>
  <c r="T1033" i="57" s="1"/>
  <c r="H1033" i="57"/>
  <c r="G1033" i="57"/>
  <c r="I1033" i="57" s="1"/>
  <c r="U1032" i="57"/>
  <c r="S1032" i="57"/>
  <c r="R1032" i="57"/>
  <c r="T1032" i="57" s="1"/>
  <c r="H1032" i="57"/>
  <c r="G1032" i="57"/>
  <c r="I1032" i="57" s="1"/>
  <c r="U1031" i="57"/>
  <c r="S1031" i="57"/>
  <c r="R1031" i="57"/>
  <c r="T1031" i="57" s="1"/>
  <c r="H1031" i="57"/>
  <c r="G1031" i="57"/>
  <c r="I1031" i="57" s="1"/>
  <c r="U1030" i="57"/>
  <c r="S1030" i="57"/>
  <c r="R1030" i="57"/>
  <c r="T1030" i="57" s="1"/>
  <c r="H1030" i="57"/>
  <c r="G1030" i="57"/>
  <c r="I1030" i="57" s="1"/>
  <c r="U1029" i="57"/>
  <c r="S1029" i="57"/>
  <c r="R1029" i="57"/>
  <c r="T1029" i="57" s="1"/>
  <c r="H1029" i="57"/>
  <c r="G1029" i="57"/>
  <c r="I1029" i="57" s="1"/>
  <c r="U1028" i="57"/>
  <c r="S1028" i="57"/>
  <c r="R1028" i="57"/>
  <c r="T1028" i="57" s="1"/>
  <c r="H1028" i="57"/>
  <c r="G1028" i="57"/>
  <c r="I1028" i="57" s="1"/>
  <c r="U1027" i="57"/>
  <c r="S1027" i="57"/>
  <c r="R1027" i="57"/>
  <c r="T1027" i="57" s="1"/>
  <c r="H1027" i="57"/>
  <c r="G1027" i="57"/>
  <c r="I1027" i="57" s="1"/>
  <c r="U1026" i="57"/>
  <c r="S1026" i="57"/>
  <c r="R1026" i="57"/>
  <c r="T1026" i="57" s="1"/>
  <c r="H1026" i="57"/>
  <c r="G1026" i="57"/>
  <c r="I1026" i="57" s="1"/>
  <c r="U1025" i="57"/>
  <c r="S1025" i="57"/>
  <c r="R1025" i="57"/>
  <c r="T1025" i="57" s="1"/>
  <c r="H1025" i="57"/>
  <c r="G1025" i="57"/>
  <c r="I1025" i="57" s="1"/>
  <c r="U1024" i="57"/>
  <c r="S1024" i="57"/>
  <c r="R1024" i="57"/>
  <c r="T1024" i="57" s="1"/>
  <c r="H1024" i="57"/>
  <c r="G1024" i="57"/>
  <c r="I1024" i="57" s="1"/>
  <c r="U1023" i="57"/>
  <c r="S1023" i="57"/>
  <c r="R1023" i="57"/>
  <c r="T1023" i="57" s="1"/>
  <c r="H1023" i="57"/>
  <c r="G1023" i="57"/>
  <c r="I1023" i="57" s="1"/>
  <c r="U1022" i="57"/>
  <c r="S1022" i="57"/>
  <c r="R1022" i="57"/>
  <c r="T1022" i="57" s="1"/>
  <c r="H1022" i="57"/>
  <c r="G1022" i="57"/>
  <c r="I1022" i="57" s="1"/>
  <c r="U1021" i="57"/>
  <c r="S1021" i="57"/>
  <c r="R1021" i="57"/>
  <c r="T1021" i="57" s="1"/>
  <c r="H1021" i="57"/>
  <c r="G1021" i="57"/>
  <c r="I1021" i="57" s="1"/>
  <c r="U1020" i="57"/>
  <c r="S1020" i="57"/>
  <c r="R1020" i="57"/>
  <c r="T1020" i="57" s="1"/>
  <c r="H1020" i="57"/>
  <c r="G1020" i="57"/>
  <c r="I1020" i="57" s="1"/>
  <c r="U1019" i="57"/>
  <c r="S1019" i="57"/>
  <c r="R1019" i="57"/>
  <c r="T1019" i="57" s="1"/>
  <c r="H1019" i="57"/>
  <c r="G1019" i="57"/>
  <c r="I1019" i="57" s="1"/>
  <c r="U1018" i="57"/>
  <c r="S1018" i="57"/>
  <c r="R1018" i="57"/>
  <c r="T1018" i="57" s="1"/>
  <c r="H1018" i="57"/>
  <c r="G1018" i="57"/>
  <c r="I1018" i="57" s="1"/>
  <c r="U1017" i="57"/>
  <c r="S1017" i="57"/>
  <c r="R1017" i="57"/>
  <c r="T1017" i="57" s="1"/>
  <c r="H1017" i="57"/>
  <c r="G1017" i="57"/>
  <c r="I1017" i="57" s="1"/>
  <c r="U1016" i="57"/>
  <c r="S1016" i="57"/>
  <c r="R1016" i="57"/>
  <c r="T1016" i="57" s="1"/>
  <c r="H1016" i="57"/>
  <c r="G1016" i="57"/>
  <c r="I1016" i="57" s="1"/>
  <c r="U1015" i="57"/>
  <c r="S1015" i="57"/>
  <c r="R1015" i="57"/>
  <c r="T1015" i="57" s="1"/>
  <c r="H1015" i="57"/>
  <c r="G1015" i="57"/>
  <c r="I1015" i="57" s="1"/>
  <c r="U1014" i="57"/>
  <c r="S1014" i="57"/>
  <c r="R1014" i="57"/>
  <c r="T1014" i="57" s="1"/>
  <c r="H1014" i="57"/>
  <c r="G1014" i="57"/>
  <c r="I1014" i="57" s="1"/>
  <c r="U1013" i="57"/>
  <c r="S1013" i="57"/>
  <c r="R1013" i="57"/>
  <c r="T1013" i="57" s="1"/>
  <c r="H1013" i="57"/>
  <c r="G1013" i="57"/>
  <c r="I1013" i="57" s="1"/>
  <c r="U1012" i="57"/>
  <c r="S1012" i="57"/>
  <c r="R1012" i="57"/>
  <c r="T1012" i="57" s="1"/>
  <c r="H1012" i="57"/>
  <c r="G1012" i="57"/>
  <c r="I1012" i="57" s="1"/>
  <c r="U1011" i="57"/>
  <c r="S1011" i="57"/>
  <c r="R1011" i="57"/>
  <c r="T1011" i="57" s="1"/>
  <c r="H1011" i="57"/>
  <c r="G1011" i="57"/>
  <c r="I1011" i="57" s="1"/>
  <c r="U1010" i="57"/>
  <c r="S1010" i="57"/>
  <c r="R1010" i="57"/>
  <c r="T1010" i="57" s="1"/>
  <c r="H1010" i="57"/>
  <c r="G1010" i="57"/>
  <c r="I1010" i="57" s="1"/>
  <c r="U1009" i="57"/>
  <c r="S1009" i="57"/>
  <c r="R1009" i="57"/>
  <c r="T1009" i="57" s="1"/>
  <c r="H1009" i="57"/>
  <c r="G1009" i="57"/>
  <c r="I1009" i="57" s="1"/>
  <c r="U1008" i="57"/>
  <c r="S1008" i="57"/>
  <c r="R1008" i="57"/>
  <c r="T1008" i="57" s="1"/>
  <c r="H1008" i="57"/>
  <c r="G1008" i="57"/>
  <c r="I1008" i="57" s="1"/>
  <c r="U1007" i="57"/>
  <c r="S1007" i="57"/>
  <c r="R1007" i="57"/>
  <c r="T1007" i="57" s="1"/>
  <c r="H1007" i="57"/>
  <c r="G1007" i="57"/>
  <c r="I1007" i="57" s="1"/>
  <c r="U1006" i="57"/>
  <c r="S1006" i="57"/>
  <c r="R1006" i="57"/>
  <c r="T1006" i="57" s="1"/>
  <c r="H1006" i="57"/>
  <c r="G1006" i="57"/>
  <c r="I1006" i="57" s="1"/>
  <c r="U1005" i="57"/>
  <c r="S1005" i="57"/>
  <c r="R1005" i="57"/>
  <c r="T1005" i="57" s="1"/>
  <c r="H1005" i="57"/>
  <c r="G1005" i="57"/>
  <c r="I1005" i="57" s="1"/>
  <c r="U1004" i="57"/>
  <c r="S1004" i="57"/>
  <c r="R1004" i="57"/>
  <c r="T1004" i="57" s="1"/>
  <c r="H1004" i="57"/>
  <c r="G1004" i="57"/>
  <c r="I1004" i="57" s="1"/>
  <c r="U1003" i="57"/>
  <c r="S1003" i="57"/>
  <c r="R1003" i="57"/>
  <c r="T1003" i="57" s="1"/>
  <c r="H1003" i="57"/>
  <c r="G1003" i="57"/>
  <c r="I1003" i="57" s="1"/>
  <c r="U1002" i="57"/>
  <c r="S1002" i="57"/>
  <c r="R1002" i="57"/>
  <c r="T1002" i="57" s="1"/>
  <c r="H1002" i="57"/>
  <c r="G1002" i="57"/>
  <c r="I1002" i="57" s="1"/>
  <c r="U1001" i="57"/>
  <c r="S1001" i="57"/>
  <c r="R1001" i="57"/>
  <c r="T1001" i="57" s="1"/>
  <c r="H1001" i="57"/>
  <c r="G1001" i="57"/>
  <c r="I1001" i="57" s="1"/>
  <c r="U1000" i="57"/>
  <c r="S1000" i="57"/>
  <c r="R1000" i="57"/>
  <c r="T1000" i="57" s="1"/>
  <c r="H1000" i="57"/>
  <c r="G1000" i="57"/>
  <c r="I1000" i="57" s="1"/>
  <c r="U999" i="57"/>
  <c r="S999" i="57"/>
  <c r="R999" i="57"/>
  <c r="T999" i="57" s="1"/>
  <c r="H999" i="57"/>
  <c r="G999" i="57"/>
  <c r="I999" i="57" s="1"/>
  <c r="U998" i="57"/>
  <c r="S998" i="57"/>
  <c r="R998" i="57"/>
  <c r="T998" i="57" s="1"/>
  <c r="H998" i="57"/>
  <c r="G998" i="57"/>
  <c r="I998" i="57" s="1"/>
  <c r="U997" i="57"/>
  <c r="S997" i="57"/>
  <c r="R997" i="57"/>
  <c r="T997" i="57" s="1"/>
  <c r="H997" i="57"/>
  <c r="G997" i="57"/>
  <c r="I997" i="57" s="1"/>
  <c r="U996" i="57"/>
  <c r="S996" i="57"/>
  <c r="R996" i="57"/>
  <c r="T996" i="57" s="1"/>
  <c r="H996" i="57"/>
  <c r="G996" i="57"/>
  <c r="I996" i="57" s="1"/>
  <c r="U995" i="57"/>
  <c r="S995" i="57"/>
  <c r="R995" i="57"/>
  <c r="T995" i="57" s="1"/>
  <c r="H995" i="57"/>
  <c r="G995" i="57"/>
  <c r="I995" i="57" s="1"/>
  <c r="U994" i="57"/>
  <c r="S994" i="57"/>
  <c r="R994" i="57"/>
  <c r="T994" i="57" s="1"/>
  <c r="H994" i="57"/>
  <c r="G994" i="57"/>
  <c r="I994" i="57" s="1"/>
  <c r="U993" i="57"/>
  <c r="S993" i="57"/>
  <c r="R993" i="57"/>
  <c r="T993" i="57" s="1"/>
  <c r="H993" i="57"/>
  <c r="G993" i="57"/>
  <c r="I993" i="57" s="1"/>
  <c r="U992" i="57"/>
  <c r="S992" i="57"/>
  <c r="R992" i="57"/>
  <c r="T992" i="57" s="1"/>
  <c r="H992" i="57"/>
  <c r="G992" i="57"/>
  <c r="I992" i="57" s="1"/>
  <c r="U991" i="57"/>
  <c r="S991" i="57"/>
  <c r="R991" i="57"/>
  <c r="T991" i="57" s="1"/>
  <c r="H991" i="57"/>
  <c r="G991" i="57"/>
  <c r="I991" i="57" s="1"/>
  <c r="U990" i="57"/>
  <c r="S990" i="57"/>
  <c r="R990" i="57"/>
  <c r="T990" i="57" s="1"/>
  <c r="H990" i="57"/>
  <c r="G990" i="57"/>
  <c r="I990" i="57" s="1"/>
  <c r="U989" i="57"/>
  <c r="S989" i="57"/>
  <c r="R989" i="57"/>
  <c r="T989" i="57" s="1"/>
  <c r="H989" i="57"/>
  <c r="G989" i="57"/>
  <c r="I989" i="57" s="1"/>
  <c r="U988" i="57"/>
  <c r="S988" i="57"/>
  <c r="R988" i="57"/>
  <c r="T988" i="57" s="1"/>
  <c r="H988" i="57"/>
  <c r="G988" i="57"/>
  <c r="I988" i="57" s="1"/>
  <c r="U987" i="57"/>
  <c r="S987" i="57"/>
  <c r="R987" i="57"/>
  <c r="T987" i="57" s="1"/>
  <c r="H987" i="57"/>
  <c r="G987" i="57"/>
  <c r="I987" i="57" s="1"/>
  <c r="U986" i="57"/>
  <c r="S986" i="57"/>
  <c r="R986" i="57"/>
  <c r="T986" i="57" s="1"/>
  <c r="H986" i="57"/>
  <c r="G986" i="57"/>
  <c r="I986" i="57" s="1"/>
  <c r="U985" i="57"/>
  <c r="S985" i="57"/>
  <c r="R985" i="57"/>
  <c r="T985" i="57" s="1"/>
  <c r="H985" i="57"/>
  <c r="G985" i="57"/>
  <c r="I985" i="57" s="1"/>
  <c r="U984" i="57"/>
  <c r="S984" i="57"/>
  <c r="R984" i="57"/>
  <c r="T984" i="57" s="1"/>
  <c r="H984" i="57"/>
  <c r="G984" i="57"/>
  <c r="I984" i="57" s="1"/>
  <c r="U983" i="57"/>
  <c r="S983" i="57"/>
  <c r="R983" i="57"/>
  <c r="T983" i="57" s="1"/>
  <c r="H983" i="57"/>
  <c r="G983" i="57"/>
  <c r="I983" i="57" s="1"/>
  <c r="U982" i="57"/>
  <c r="S982" i="57"/>
  <c r="R982" i="57"/>
  <c r="T982" i="57" s="1"/>
  <c r="H982" i="57"/>
  <c r="G982" i="57"/>
  <c r="I982" i="57" s="1"/>
  <c r="U981" i="57"/>
  <c r="S981" i="57"/>
  <c r="R981" i="57"/>
  <c r="T981" i="57" s="1"/>
  <c r="H981" i="57"/>
  <c r="G981" i="57"/>
  <c r="I981" i="57" s="1"/>
  <c r="U980" i="57"/>
  <c r="S980" i="57"/>
  <c r="R980" i="57"/>
  <c r="T980" i="57" s="1"/>
  <c r="H980" i="57"/>
  <c r="G980" i="57"/>
  <c r="I980" i="57" s="1"/>
  <c r="U979" i="57"/>
  <c r="S979" i="57"/>
  <c r="R979" i="57"/>
  <c r="T979" i="57" s="1"/>
  <c r="H979" i="57"/>
  <c r="G979" i="57"/>
  <c r="I979" i="57" s="1"/>
  <c r="U978" i="57"/>
  <c r="S978" i="57"/>
  <c r="R978" i="57"/>
  <c r="T978" i="57" s="1"/>
  <c r="H978" i="57"/>
  <c r="G978" i="57"/>
  <c r="I978" i="57" s="1"/>
  <c r="U977" i="57"/>
  <c r="S977" i="57"/>
  <c r="R977" i="57"/>
  <c r="T977" i="57" s="1"/>
  <c r="H977" i="57"/>
  <c r="G977" i="57"/>
  <c r="I977" i="57" s="1"/>
  <c r="U976" i="57"/>
  <c r="S976" i="57"/>
  <c r="R976" i="57"/>
  <c r="T976" i="57" s="1"/>
  <c r="H976" i="57"/>
  <c r="G976" i="57"/>
  <c r="I976" i="57" s="1"/>
  <c r="U975" i="57"/>
  <c r="S975" i="57"/>
  <c r="R975" i="57"/>
  <c r="T975" i="57" s="1"/>
  <c r="H975" i="57"/>
  <c r="G975" i="57"/>
  <c r="I975" i="57" s="1"/>
  <c r="U974" i="57"/>
  <c r="S974" i="57"/>
  <c r="R974" i="57"/>
  <c r="T974" i="57" s="1"/>
  <c r="H974" i="57"/>
  <c r="G974" i="57"/>
  <c r="I974" i="57" s="1"/>
  <c r="U973" i="57"/>
  <c r="S973" i="57"/>
  <c r="R973" i="57"/>
  <c r="T973" i="57" s="1"/>
  <c r="H973" i="57"/>
  <c r="G973" i="57"/>
  <c r="I973" i="57" s="1"/>
  <c r="U972" i="57"/>
  <c r="S972" i="57"/>
  <c r="R972" i="57"/>
  <c r="T972" i="57" s="1"/>
  <c r="H972" i="57"/>
  <c r="G972" i="57"/>
  <c r="I972" i="57" s="1"/>
  <c r="U971" i="57"/>
  <c r="S971" i="57"/>
  <c r="R971" i="57"/>
  <c r="T971" i="57" s="1"/>
  <c r="H971" i="57"/>
  <c r="G971" i="57"/>
  <c r="I971" i="57" s="1"/>
  <c r="U970" i="57"/>
  <c r="S970" i="57"/>
  <c r="R970" i="57"/>
  <c r="T970" i="57" s="1"/>
  <c r="H970" i="57"/>
  <c r="G970" i="57"/>
  <c r="I970" i="57" s="1"/>
  <c r="U969" i="57"/>
  <c r="S969" i="57"/>
  <c r="R969" i="57"/>
  <c r="T969" i="57" s="1"/>
  <c r="H969" i="57"/>
  <c r="G969" i="57"/>
  <c r="I969" i="57" s="1"/>
  <c r="U968" i="57"/>
  <c r="S968" i="57"/>
  <c r="R968" i="57"/>
  <c r="T968" i="57" s="1"/>
  <c r="H968" i="57"/>
  <c r="G968" i="57"/>
  <c r="I968" i="57" s="1"/>
  <c r="U967" i="57"/>
  <c r="S967" i="57"/>
  <c r="R967" i="57"/>
  <c r="T967" i="57" s="1"/>
  <c r="H967" i="57"/>
  <c r="G967" i="57"/>
  <c r="I967" i="57" s="1"/>
  <c r="U966" i="57"/>
  <c r="S966" i="57"/>
  <c r="R966" i="57"/>
  <c r="T966" i="57" s="1"/>
  <c r="H966" i="57"/>
  <c r="G966" i="57"/>
  <c r="I966" i="57" s="1"/>
  <c r="U965" i="57"/>
  <c r="S965" i="57"/>
  <c r="R965" i="57"/>
  <c r="T965" i="57" s="1"/>
  <c r="H965" i="57"/>
  <c r="G965" i="57"/>
  <c r="I965" i="57" s="1"/>
  <c r="U964" i="57"/>
  <c r="S964" i="57"/>
  <c r="R964" i="57"/>
  <c r="T964" i="57" s="1"/>
  <c r="H964" i="57"/>
  <c r="G964" i="57"/>
  <c r="I964" i="57" s="1"/>
  <c r="U963" i="57"/>
  <c r="S963" i="57"/>
  <c r="R963" i="57"/>
  <c r="T963" i="57" s="1"/>
  <c r="H963" i="57"/>
  <c r="G963" i="57"/>
  <c r="I963" i="57" s="1"/>
  <c r="U962" i="57"/>
  <c r="S962" i="57"/>
  <c r="R962" i="57"/>
  <c r="T962" i="57" s="1"/>
  <c r="H962" i="57"/>
  <c r="G962" i="57"/>
  <c r="I962" i="57" s="1"/>
  <c r="U961" i="57"/>
  <c r="S961" i="57"/>
  <c r="R961" i="57"/>
  <c r="T961" i="57" s="1"/>
  <c r="H961" i="57"/>
  <c r="G961" i="57"/>
  <c r="I961" i="57" s="1"/>
  <c r="U960" i="57"/>
  <c r="S960" i="57"/>
  <c r="R960" i="57"/>
  <c r="T960" i="57" s="1"/>
  <c r="H960" i="57"/>
  <c r="G960" i="57"/>
  <c r="I960" i="57" s="1"/>
  <c r="U959" i="57"/>
  <c r="S959" i="57"/>
  <c r="R959" i="57"/>
  <c r="T959" i="57" s="1"/>
  <c r="H959" i="57"/>
  <c r="G959" i="57"/>
  <c r="I959" i="57" s="1"/>
  <c r="U958" i="57"/>
  <c r="S958" i="57"/>
  <c r="R958" i="57"/>
  <c r="T958" i="57" s="1"/>
  <c r="H958" i="57"/>
  <c r="G958" i="57"/>
  <c r="I958" i="57" s="1"/>
  <c r="U957" i="57"/>
  <c r="S957" i="57"/>
  <c r="R957" i="57"/>
  <c r="T957" i="57" s="1"/>
  <c r="H957" i="57"/>
  <c r="G957" i="57"/>
  <c r="I957" i="57" s="1"/>
  <c r="U956" i="57"/>
  <c r="S956" i="57"/>
  <c r="R956" i="57"/>
  <c r="T956" i="57" s="1"/>
  <c r="H956" i="57"/>
  <c r="G956" i="57"/>
  <c r="I956" i="57" s="1"/>
  <c r="U955" i="57"/>
  <c r="S955" i="57"/>
  <c r="R955" i="57"/>
  <c r="T955" i="57" s="1"/>
  <c r="H955" i="57"/>
  <c r="G955" i="57"/>
  <c r="I955" i="57" s="1"/>
  <c r="U954" i="57"/>
  <c r="S954" i="57"/>
  <c r="R954" i="57"/>
  <c r="T954" i="57" s="1"/>
  <c r="H954" i="57"/>
  <c r="G954" i="57"/>
  <c r="I954" i="57" s="1"/>
  <c r="U953" i="57"/>
  <c r="S953" i="57"/>
  <c r="R953" i="57"/>
  <c r="T953" i="57" s="1"/>
  <c r="H953" i="57"/>
  <c r="G953" i="57"/>
  <c r="I953" i="57" s="1"/>
  <c r="U952" i="57"/>
  <c r="S952" i="57"/>
  <c r="R952" i="57"/>
  <c r="T952" i="57" s="1"/>
  <c r="H952" i="57"/>
  <c r="G952" i="57"/>
  <c r="I952" i="57" s="1"/>
  <c r="U951" i="57"/>
  <c r="S951" i="57"/>
  <c r="R951" i="57"/>
  <c r="T951" i="57" s="1"/>
  <c r="H951" i="57"/>
  <c r="G951" i="57"/>
  <c r="I951" i="57" s="1"/>
  <c r="U950" i="57"/>
  <c r="S950" i="57"/>
  <c r="R950" i="57"/>
  <c r="T950" i="57" s="1"/>
  <c r="H950" i="57"/>
  <c r="G950" i="57"/>
  <c r="I950" i="57" s="1"/>
  <c r="U949" i="57"/>
  <c r="S949" i="57"/>
  <c r="R949" i="57"/>
  <c r="T949" i="57" s="1"/>
  <c r="H949" i="57"/>
  <c r="G949" i="57"/>
  <c r="I949" i="57" s="1"/>
  <c r="U948" i="57"/>
  <c r="S948" i="57"/>
  <c r="R948" i="57"/>
  <c r="T948" i="57" s="1"/>
  <c r="H948" i="57"/>
  <c r="G948" i="57"/>
  <c r="I948" i="57" s="1"/>
  <c r="U947" i="57"/>
  <c r="S947" i="57"/>
  <c r="R947" i="57"/>
  <c r="T947" i="57" s="1"/>
  <c r="H947" i="57"/>
  <c r="G947" i="57"/>
  <c r="I947" i="57" s="1"/>
  <c r="U946" i="57"/>
  <c r="S946" i="57"/>
  <c r="R946" i="57"/>
  <c r="T946" i="57" s="1"/>
  <c r="H946" i="57"/>
  <c r="G946" i="57"/>
  <c r="I946" i="57" s="1"/>
  <c r="U945" i="57"/>
  <c r="S945" i="57"/>
  <c r="R945" i="57"/>
  <c r="T945" i="57" s="1"/>
  <c r="H945" i="57"/>
  <c r="G945" i="57"/>
  <c r="I945" i="57" s="1"/>
  <c r="U944" i="57"/>
  <c r="S944" i="57"/>
  <c r="R944" i="57"/>
  <c r="T944" i="57" s="1"/>
  <c r="H944" i="57"/>
  <c r="G944" i="57"/>
  <c r="I944" i="57" s="1"/>
  <c r="U943" i="57"/>
  <c r="S943" i="57"/>
  <c r="R943" i="57"/>
  <c r="T943" i="57" s="1"/>
  <c r="H943" i="57"/>
  <c r="G943" i="57"/>
  <c r="I943" i="57" s="1"/>
  <c r="U942" i="57"/>
  <c r="S942" i="57"/>
  <c r="R942" i="57"/>
  <c r="T942" i="57" s="1"/>
  <c r="H942" i="57"/>
  <c r="G942" i="57"/>
  <c r="I942" i="57" s="1"/>
  <c r="U941" i="57"/>
  <c r="S941" i="57"/>
  <c r="R941" i="57"/>
  <c r="T941" i="57" s="1"/>
  <c r="H941" i="57"/>
  <c r="G941" i="57"/>
  <c r="I941" i="57" s="1"/>
  <c r="U940" i="57"/>
  <c r="S940" i="57"/>
  <c r="R940" i="57"/>
  <c r="T940" i="57" s="1"/>
  <c r="H940" i="57"/>
  <c r="G940" i="57"/>
  <c r="I940" i="57" s="1"/>
  <c r="U939" i="57"/>
  <c r="S939" i="57"/>
  <c r="R939" i="57"/>
  <c r="T939" i="57" s="1"/>
  <c r="H939" i="57"/>
  <c r="G939" i="57"/>
  <c r="I939" i="57" s="1"/>
  <c r="U938" i="57"/>
  <c r="S938" i="57"/>
  <c r="R938" i="57"/>
  <c r="T938" i="57" s="1"/>
  <c r="H938" i="57"/>
  <c r="G938" i="57"/>
  <c r="I938" i="57" s="1"/>
  <c r="U937" i="57"/>
  <c r="S937" i="57"/>
  <c r="R937" i="57"/>
  <c r="T937" i="57" s="1"/>
  <c r="H937" i="57"/>
  <c r="G937" i="57"/>
  <c r="I937" i="57" s="1"/>
  <c r="U936" i="57"/>
  <c r="S936" i="57"/>
  <c r="R936" i="57"/>
  <c r="T936" i="57" s="1"/>
  <c r="H936" i="57"/>
  <c r="G936" i="57"/>
  <c r="I936" i="57" s="1"/>
  <c r="U935" i="57"/>
  <c r="S935" i="57"/>
  <c r="R935" i="57"/>
  <c r="T935" i="57" s="1"/>
  <c r="H935" i="57"/>
  <c r="G935" i="57"/>
  <c r="I935" i="57" s="1"/>
  <c r="U934" i="57"/>
  <c r="S934" i="57"/>
  <c r="R934" i="57"/>
  <c r="T934" i="57" s="1"/>
  <c r="H934" i="57"/>
  <c r="G934" i="57"/>
  <c r="I934" i="57" s="1"/>
  <c r="U933" i="57"/>
  <c r="S933" i="57"/>
  <c r="R933" i="57"/>
  <c r="T933" i="57" s="1"/>
  <c r="H933" i="57"/>
  <c r="G933" i="57"/>
  <c r="I933" i="57" s="1"/>
  <c r="U932" i="57"/>
  <c r="S932" i="57"/>
  <c r="R932" i="57"/>
  <c r="T932" i="57" s="1"/>
  <c r="H932" i="57"/>
  <c r="G932" i="57"/>
  <c r="I932" i="57" s="1"/>
  <c r="U931" i="57"/>
  <c r="S931" i="57"/>
  <c r="R931" i="57"/>
  <c r="T931" i="57" s="1"/>
  <c r="H931" i="57"/>
  <c r="G931" i="57"/>
  <c r="I931" i="57" s="1"/>
  <c r="U930" i="57"/>
  <c r="S930" i="57"/>
  <c r="R930" i="57"/>
  <c r="T930" i="57" s="1"/>
  <c r="H930" i="57"/>
  <c r="G930" i="57"/>
  <c r="I930" i="57" s="1"/>
  <c r="U929" i="57"/>
  <c r="S929" i="57"/>
  <c r="R929" i="57"/>
  <c r="T929" i="57" s="1"/>
  <c r="H929" i="57"/>
  <c r="G929" i="57"/>
  <c r="I929" i="57" s="1"/>
  <c r="U928" i="57"/>
  <c r="S928" i="57"/>
  <c r="R928" i="57"/>
  <c r="T928" i="57" s="1"/>
  <c r="H928" i="57"/>
  <c r="G928" i="57"/>
  <c r="I928" i="57" s="1"/>
  <c r="U927" i="57"/>
  <c r="S927" i="57"/>
  <c r="R927" i="57"/>
  <c r="T927" i="57" s="1"/>
  <c r="H927" i="57"/>
  <c r="G927" i="57"/>
  <c r="I927" i="57" s="1"/>
  <c r="U926" i="57"/>
  <c r="S926" i="57"/>
  <c r="R926" i="57"/>
  <c r="T926" i="57" s="1"/>
  <c r="H926" i="57"/>
  <c r="G926" i="57"/>
  <c r="I926" i="57" s="1"/>
  <c r="U925" i="57"/>
  <c r="S925" i="57"/>
  <c r="R925" i="57"/>
  <c r="T925" i="57" s="1"/>
  <c r="H925" i="57"/>
  <c r="G925" i="57"/>
  <c r="I925" i="57" s="1"/>
  <c r="U924" i="57"/>
  <c r="S924" i="57"/>
  <c r="R924" i="57"/>
  <c r="T924" i="57" s="1"/>
  <c r="H924" i="57"/>
  <c r="G924" i="57"/>
  <c r="I924" i="57" s="1"/>
  <c r="U923" i="57"/>
  <c r="S923" i="57"/>
  <c r="R923" i="57"/>
  <c r="T923" i="57" s="1"/>
  <c r="H923" i="57"/>
  <c r="G923" i="57"/>
  <c r="I923" i="57" s="1"/>
  <c r="U922" i="57"/>
  <c r="S922" i="57"/>
  <c r="R922" i="57"/>
  <c r="T922" i="57" s="1"/>
  <c r="H922" i="57"/>
  <c r="G922" i="57"/>
  <c r="I922" i="57" s="1"/>
  <c r="U921" i="57"/>
  <c r="S921" i="57"/>
  <c r="R921" i="57"/>
  <c r="T921" i="57" s="1"/>
  <c r="H921" i="57"/>
  <c r="G921" i="57"/>
  <c r="I921" i="57" s="1"/>
  <c r="U920" i="57"/>
  <c r="S920" i="57"/>
  <c r="R920" i="57"/>
  <c r="T920" i="57" s="1"/>
  <c r="H920" i="57"/>
  <c r="G920" i="57"/>
  <c r="I920" i="57" s="1"/>
  <c r="U919" i="57"/>
  <c r="S919" i="57"/>
  <c r="R919" i="57"/>
  <c r="T919" i="57" s="1"/>
  <c r="H919" i="57"/>
  <c r="G919" i="57"/>
  <c r="I919" i="57" s="1"/>
  <c r="U918" i="57"/>
  <c r="S918" i="57"/>
  <c r="R918" i="57"/>
  <c r="T918" i="57" s="1"/>
  <c r="H918" i="57"/>
  <c r="G918" i="57"/>
  <c r="I918" i="57" s="1"/>
  <c r="U917" i="57"/>
  <c r="S917" i="57"/>
  <c r="R917" i="57"/>
  <c r="T917" i="57" s="1"/>
  <c r="H917" i="57"/>
  <c r="G917" i="57"/>
  <c r="I917" i="57" s="1"/>
  <c r="U916" i="57"/>
  <c r="S916" i="57"/>
  <c r="R916" i="57"/>
  <c r="T916" i="57" s="1"/>
  <c r="H916" i="57"/>
  <c r="G916" i="57"/>
  <c r="I916" i="57" s="1"/>
  <c r="U915" i="57"/>
  <c r="S915" i="57"/>
  <c r="R915" i="57"/>
  <c r="T915" i="57" s="1"/>
  <c r="H915" i="57"/>
  <c r="G915" i="57"/>
  <c r="I915" i="57" s="1"/>
  <c r="U914" i="57"/>
  <c r="S914" i="57"/>
  <c r="R914" i="57"/>
  <c r="T914" i="57" s="1"/>
  <c r="H914" i="57"/>
  <c r="G914" i="57"/>
  <c r="I914" i="57" s="1"/>
  <c r="U913" i="57"/>
  <c r="S913" i="57"/>
  <c r="R913" i="57"/>
  <c r="T913" i="57" s="1"/>
  <c r="H913" i="57"/>
  <c r="G913" i="57"/>
  <c r="I913" i="57" s="1"/>
  <c r="U912" i="57"/>
  <c r="S912" i="57"/>
  <c r="R912" i="57"/>
  <c r="T912" i="57" s="1"/>
  <c r="H912" i="57"/>
  <c r="G912" i="57"/>
  <c r="I912" i="57" s="1"/>
  <c r="U911" i="57"/>
  <c r="S911" i="57"/>
  <c r="R911" i="57"/>
  <c r="T911" i="57" s="1"/>
  <c r="H911" i="57"/>
  <c r="G911" i="57"/>
  <c r="I911" i="57" s="1"/>
  <c r="U910" i="57"/>
  <c r="S910" i="57"/>
  <c r="R910" i="57"/>
  <c r="T910" i="57" s="1"/>
  <c r="H910" i="57"/>
  <c r="G910" i="57"/>
  <c r="I910" i="57" s="1"/>
  <c r="U909" i="57"/>
  <c r="S909" i="57"/>
  <c r="R909" i="57"/>
  <c r="T909" i="57" s="1"/>
  <c r="H909" i="57"/>
  <c r="G909" i="57"/>
  <c r="I909" i="57" s="1"/>
  <c r="U908" i="57"/>
  <c r="S908" i="57"/>
  <c r="R908" i="57"/>
  <c r="T908" i="57" s="1"/>
  <c r="H908" i="57"/>
  <c r="G908" i="57"/>
  <c r="I908" i="57" s="1"/>
  <c r="U907" i="57"/>
  <c r="S907" i="57"/>
  <c r="R907" i="57"/>
  <c r="T907" i="57" s="1"/>
  <c r="H907" i="57"/>
  <c r="G907" i="57"/>
  <c r="I907" i="57" s="1"/>
  <c r="U906" i="57"/>
  <c r="S906" i="57"/>
  <c r="R906" i="57"/>
  <c r="T906" i="57" s="1"/>
  <c r="H906" i="57"/>
  <c r="G906" i="57"/>
  <c r="I906" i="57" s="1"/>
  <c r="U905" i="57"/>
  <c r="S905" i="57"/>
  <c r="R905" i="57"/>
  <c r="T905" i="57" s="1"/>
  <c r="H905" i="57"/>
  <c r="G905" i="57"/>
  <c r="I905" i="57" s="1"/>
  <c r="U904" i="57"/>
  <c r="S904" i="57"/>
  <c r="R904" i="57"/>
  <c r="T904" i="57" s="1"/>
  <c r="H904" i="57"/>
  <c r="G904" i="57"/>
  <c r="I904" i="57" s="1"/>
  <c r="U903" i="57"/>
  <c r="S903" i="57"/>
  <c r="R903" i="57"/>
  <c r="T903" i="57" s="1"/>
  <c r="H903" i="57"/>
  <c r="G903" i="57"/>
  <c r="I903" i="57" s="1"/>
  <c r="U902" i="57"/>
  <c r="S902" i="57"/>
  <c r="R902" i="57"/>
  <c r="T902" i="57" s="1"/>
  <c r="H902" i="57"/>
  <c r="G902" i="57"/>
  <c r="I902" i="57" s="1"/>
  <c r="U901" i="57"/>
  <c r="S901" i="57"/>
  <c r="R901" i="57"/>
  <c r="T901" i="57" s="1"/>
  <c r="H901" i="57"/>
  <c r="G901" i="57"/>
  <c r="I901" i="57" s="1"/>
  <c r="U900" i="57"/>
  <c r="S900" i="57"/>
  <c r="R900" i="57"/>
  <c r="T900" i="57" s="1"/>
  <c r="H900" i="57"/>
  <c r="G900" i="57"/>
  <c r="I900" i="57" s="1"/>
  <c r="U899" i="57"/>
  <c r="S899" i="57"/>
  <c r="R899" i="57"/>
  <c r="T899" i="57" s="1"/>
  <c r="H899" i="57"/>
  <c r="G899" i="57"/>
  <c r="I899" i="57" s="1"/>
  <c r="U898" i="57"/>
  <c r="S898" i="57"/>
  <c r="R898" i="57"/>
  <c r="T898" i="57" s="1"/>
  <c r="H898" i="57"/>
  <c r="G898" i="57"/>
  <c r="I898" i="57" s="1"/>
  <c r="U897" i="57"/>
  <c r="S897" i="57"/>
  <c r="R897" i="57"/>
  <c r="T897" i="57" s="1"/>
  <c r="H897" i="57"/>
  <c r="G897" i="57"/>
  <c r="I897" i="57" s="1"/>
  <c r="U896" i="57"/>
  <c r="S896" i="57"/>
  <c r="R896" i="57"/>
  <c r="T896" i="57" s="1"/>
  <c r="H896" i="57"/>
  <c r="G896" i="57"/>
  <c r="I896" i="57" s="1"/>
  <c r="U895" i="57"/>
  <c r="S895" i="57"/>
  <c r="R895" i="57"/>
  <c r="T895" i="57" s="1"/>
  <c r="H895" i="57"/>
  <c r="G895" i="57"/>
  <c r="I895" i="57" s="1"/>
  <c r="U894" i="57"/>
  <c r="S894" i="57"/>
  <c r="R894" i="57"/>
  <c r="T894" i="57" s="1"/>
  <c r="H894" i="57"/>
  <c r="G894" i="57"/>
  <c r="I894" i="57" s="1"/>
  <c r="U893" i="57"/>
  <c r="S893" i="57"/>
  <c r="R893" i="57"/>
  <c r="T893" i="57" s="1"/>
  <c r="H893" i="57"/>
  <c r="G893" i="57"/>
  <c r="I893" i="57" s="1"/>
  <c r="U892" i="57"/>
  <c r="S892" i="57"/>
  <c r="R892" i="57"/>
  <c r="T892" i="57" s="1"/>
  <c r="H892" i="57"/>
  <c r="G892" i="57"/>
  <c r="I892" i="57" s="1"/>
  <c r="U891" i="57"/>
  <c r="S891" i="57"/>
  <c r="R891" i="57"/>
  <c r="T891" i="57" s="1"/>
  <c r="H891" i="57"/>
  <c r="G891" i="57"/>
  <c r="I891" i="57" s="1"/>
  <c r="U890" i="57"/>
  <c r="S890" i="57"/>
  <c r="R890" i="57"/>
  <c r="T890" i="57" s="1"/>
  <c r="H890" i="57"/>
  <c r="G890" i="57"/>
  <c r="I890" i="57" s="1"/>
  <c r="U879" i="57"/>
  <c r="S879" i="57"/>
  <c r="R879" i="57"/>
  <c r="T879" i="57" s="1"/>
  <c r="I879" i="57"/>
  <c r="H879" i="57"/>
  <c r="U878" i="57"/>
  <c r="S878" i="57"/>
  <c r="R878" i="57"/>
  <c r="T878" i="57" s="1"/>
  <c r="I878" i="57"/>
  <c r="H878" i="57"/>
  <c r="U877" i="57"/>
  <c r="S877" i="57"/>
  <c r="R877" i="57"/>
  <c r="T877" i="57" s="1"/>
  <c r="I877" i="57"/>
  <c r="H877" i="57"/>
  <c r="U876" i="57"/>
  <c r="S876" i="57"/>
  <c r="R876" i="57"/>
  <c r="T876" i="57" s="1"/>
  <c r="I876" i="57"/>
  <c r="H876" i="57"/>
  <c r="U875" i="57"/>
  <c r="S875" i="57"/>
  <c r="R875" i="57"/>
  <c r="T875" i="57" s="1"/>
  <c r="I875" i="57"/>
  <c r="H875" i="57"/>
  <c r="U874" i="57"/>
  <c r="S874" i="57"/>
  <c r="R874" i="57"/>
  <c r="T874" i="57" s="1"/>
  <c r="I874" i="57"/>
  <c r="H874" i="57"/>
  <c r="U873" i="57"/>
  <c r="S873" i="57"/>
  <c r="R873" i="57"/>
  <c r="T873" i="57" s="1"/>
  <c r="I873" i="57"/>
  <c r="H873" i="57"/>
  <c r="U872" i="57"/>
  <c r="S872" i="57"/>
  <c r="R872" i="57"/>
  <c r="T872" i="57" s="1"/>
  <c r="I872" i="57"/>
  <c r="H872" i="57"/>
  <c r="U871" i="57"/>
  <c r="S871" i="57"/>
  <c r="R871" i="57"/>
  <c r="T871" i="57" s="1"/>
  <c r="I871" i="57"/>
  <c r="H871" i="57"/>
  <c r="U870" i="57"/>
  <c r="S870" i="57"/>
  <c r="R870" i="57"/>
  <c r="T870" i="57" s="1"/>
  <c r="I870" i="57"/>
  <c r="H870" i="57"/>
  <c r="U869" i="57"/>
  <c r="S869" i="57"/>
  <c r="R869" i="57"/>
  <c r="T869" i="57" s="1"/>
  <c r="I869" i="57"/>
  <c r="H869" i="57"/>
  <c r="U868" i="57"/>
  <c r="S868" i="57"/>
  <c r="R868" i="57"/>
  <c r="T868" i="57" s="1"/>
  <c r="I868" i="57"/>
  <c r="H868" i="57"/>
  <c r="U867" i="57"/>
  <c r="S867" i="57"/>
  <c r="R867" i="57"/>
  <c r="T867" i="57" s="1"/>
  <c r="I867" i="57"/>
  <c r="H867" i="57"/>
  <c r="U866" i="57"/>
  <c r="S866" i="57"/>
  <c r="R866" i="57"/>
  <c r="T866" i="57" s="1"/>
  <c r="I866" i="57"/>
  <c r="H866" i="57"/>
  <c r="U865" i="57"/>
  <c r="S865" i="57"/>
  <c r="R865" i="57"/>
  <c r="T865" i="57" s="1"/>
  <c r="I865" i="57"/>
  <c r="H865" i="57"/>
  <c r="U864" i="57"/>
  <c r="S864" i="57"/>
  <c r="R864" i="57"/>
  <c r="T864" i="57" s="1"/>
  <c r="I864" i="57"/>
  <c r="H864" i="57"/>
  <c r="U863" i="57"/>
  <c r="S863" i="57"/>
  <c r="R863" i="57"/>
  <c r="T863" i="57" s="1"/>
  <c r="I863" i="57"/>
  <c r="H863" i="57"/>
  <c r="U862" i="57"/>
  <c r="S862" i="57"/>
  <c r="R862" i="57"/>
  <c r="T862" i="57" s="1"/>
  <c r="I862" i="57"/>
  <c r="H862" i="57"/>
  <c r="U861" i="57"/>
  <c r="S861" i="57"/>
  <c r="R861" i="57"/>
  <c r="T861" i="57" s="1"/>
  <c r="I861" i="57"/>
  <c r="H861" i="57"/>
  <c r="U860" i="57"/>
  <c r="S860" i="57"/>
  <c r="R860" i="57"/>
  <c r="T860" i="57" s="1"/>
  <c r="I860" i="57"/>
  <c r="H860" i="57"/>
  <c r="U859" i="57"/>
  <c r="S859" i="57"/>
  <c r="R859" i="57"/>
  <c r="T859" i="57" s="1"/>
  <c r="I859" i="57"/>
  <c r="H859" i="57"/>
  <c r="U858" i="57"/>
  <c r="S858" i="57"/>
  <c r="R858" i="57"/>
  <c r="T858" i="57" s="1"/>
  <c r="I858" i="57"/>
  <c r="H858" i="57"/>
  <c r="U857" i="57"/>
  <c r="S857" i="57"/>
  <c r="R857" i="57"/>
  <c r="T857" i="57" s="1"/>
  <c r="I857" i="57"/>
  <c r="H857" i="57"/>
  <c r="U856" i="57"/>
  <c r="S856" i="57"/>
  <c r="R856" i="57"/>
  <c r="T856" i="57" s="1"/>
  <c r="I856" i="57"/>
  <c r="H856" i="57"/>
  <c r="U855" i="57"/>
  <c r="S855" i="57"/>
  <c r="R855" i="57"/>
  <c r="T855" i="57" s="1"/>
  <c r="I855" i="57"/>
  <c r="H855" i="57"/>
  <c r="U854" i="57"/>
  <c r="S854" i="57"/>
  <c r="R854" i="57"/>
  <c r="T854" i="57" s="1"/>
  <c r="I854" i="57"/>
  <c r="H854" i="57"/>
  <c r="U853" i="57"/>
  <c r="S853" i="57"/>
  <c r="R853" i="57"/>
  <c r="T853" i="57" s="1"/>
  <c r="I853" i="57"/>
  <c r="H853" i="57"/>
  <c r="U852" i="57"/>
  <c r="S852" i="57"/>
  <c r="R852" i="57"/>
  <c r="T852" i="57" s="1"/>
  <c r="I852" i="57"/>
  <c r="H852" i="57"/>
  <c r="U851" i="57"/>
  <c r="S851" i="57"/>
  <c r="R851" i="57"/>
  <c r="T851" i="57" s="1"/>
  <c r="I851" i="57"/>
  <c r="H851" i="57"/>
  <c r="U850" i="57"/>
  <c r="S850" i="57"/>
  <c r="R850" i="57"/>
  <c r="T850" i="57" s="1"/>
  <c r="I850" i="57"/>
  <c r="H850" i="57"/>
  <c r="U849" i="57"/>
  <c r="S849" i="57"/>
  <c r="R849" i="57"/>
  <c r="T849" i="57" s="1"/>
  <c r="I849" i="57"/>
  <c r="H849" i="57"/>
  <c r="U848" i="57"/>
  <c r="S848" i="57"/>
  <c r="R848" i="57"/>
  <c r="T848" i="57" s="1"/>
  <c r="I848" i="57"/>
  <c r="H848" i="57"/>
  <c r="U847" i="57"/>
  <c r="S847" i="57"/>
  <c r="R847" i="57"/>
  <c r="T847" i="57" s="1"/>
  <c r="I847" i="57"/>
  <c r="H847" i="57"/>
  <c r="U846" i="57"/>
  <c r="S846" i="57"/>
  <c r="R846" i="57"/>
  <c r="T846" i="57" s="1"/>
  <c r="I846" i="57"/>
  <c r="H846" i="57"/>
  <c r="U845" i="57"/>
  <c r="S845" i="57"/>
  <c r="R845" i="57"/>
  <c r="T845" i="57" s="1"/>
  <c r="I845" i="57"/>
  <c r="H845" i="57"/>
  <c r="U844" i="57"/>
  <c r="S844" i="57"/>
  <c r="R844" i="57"/>
  <c r="T844" i="57" s="1"/>
  <c r="I844" i="57"/>
  <c r="H844" i="57"/>
  <c r="U843" i="57"/>
  <c r="S843" i="57"/>
  <c r="R843" i="57"/>
  <c r="T843" i="57" s="1"/>
  <c r="I843" i="57"/>
  <c r="H843" i="57"/>
  <c r="U842" i="57"/>
  <c r="S842" i="57"/>
  <c r="R842" i="57"/>
  <c r="T842" i="57" s="1"/>
  <c r="I842" i="57"/>
  <c r="H842" i="57"/>
  <c r="U841" i="57"/>
  <c r="S841" i="57"/>
  <c r="R841" i="57"/>
  <c r="T841" i="57" s="1"/>
  <c r="I841" i="57"/>
  <c r="H841" i="57"/>
  <c r="U840" i="57"/>
  <c r="S840" i="57"/>
  <c r="R840" i="57"/>
  <c r="T840" i="57" s="1"/>
  <c r="I840" i="57"/>
  <c r="H840" i="57"/>
  <c r="U839" i="57"/>
  <c r="S839" i="57"/>
  <c r="R839" i="57"/>
  <c r="T839" i="57" s="1"/>
  <c r="I839" i="57"/>
  <c r="H839" i="57"/>
  <c r="U838" i="57"/>
  <c r="S838" i="57"/>
  <c r="R838" i="57"/>
  <c r="T838" i="57" s="1"/>
  <c r="I838" i="57"/>
  <c r="H838" i="57"/>
  <c r="U837" i="57"/>
  <c r="S837" i="57"/>
  <c r="R837" i="57"/>
  <c r="T837" i="57" s="1"/>
  <c r="I837" i="57"/>
  <c r="H837" i="57"/>
  <c r="U836" i="57"/>
  <c r="S836" i="57"/>
  <c r="R836" i="57"/>
  <c r="T836" i="57" s="1"/>
  <c r="I836" i="57"/>
  <c r="H836" i="57"/>
  <c r="U835" i="57"/>
  <c r="S835" i="57"/>
  <c r="R835" i="57"/>
  <c r="T835" i="57" s="1"/>
  <c r="I835" i="57"/>
  <c r="H835" i="57"/>
  <c r="U834" i="57"/>
  <c r="S834" i="57"/>
  <c r="R834" i="57"/>
  <c r="T834" i="57" s="1"/>
  <c r="I834" i="57"/>
  <c r="H834" i="57"/>
  <c r="U833" i="57"/>
  <c r="S833" i="57"/>
  <c r="R833" i="57"/>
  <c r="T833" i="57" s="1"/>
  <c r="I833" i="57"/>
  <c r="H833" i="57"/>
  <c r="U832" i="57"/>
  <c r="S832" i="57"/>
  <c r="R832" i="57"/>
  <c r="T832" i="57" s="1"/>
  <c r="I832" i="57"/>
  <c r="H832" i="57"/>
  <c r="U831" i="57"/>
  <c r="S831" i="57"/>
  <c r="R831" i="57"/>
  <c r="T831" i="57" s="1"/>
  <c r="I831" i="57"/>
  <c r="H831" i="57"/>
  <c r="U830" i="57"/>
  <c r="S830" i="57"/>
  <c r="R830" i="57"/>
  <c r="T830" i="57" s="1"/>
  <c r="I830" i="57"/>
  <c r="H830" i="57"/>
  <c r="U829" i="57"/>
  <c r="S829" i="57"/>
  <c r="R829" i="57"/>
  <c r="T829" i="57" s="1"/>
  <c r="I829" i="57"/>
  <c r="H829" i="57"/>
  <c r="U828" i="57"/>
  <c r="S828" i="57"/>
  <c r="R828" i="57"/>
  <c r="T828" i="57" s="1"/>
  <c r="I828" i="57"/>
  <c r="H828" i="57"/>
  <c r="U827" i="57"/>
  <c r="S827" i="57"/>
  <c r="R827" i="57"/>
  <c r="T827" i="57" s="1"/>
  <c r="I827" i="57"/>
  <c r="H827" i="57"/>
  <c r="U826" i="57"/>
  <c r="S826" i="57"/>
  <c r="R826" i="57"/>
  <c r="T826" i="57" s="1"/>
  <c r="I826" i="57"/>
  <c r="H826" i="57"/>
  <c r="U825" i="57"/>
  <c r="S825" i="57"/>
  <c r="R825" i="57"/>
  <c r="T825" i="57" s="1"/>
  <c r="I825" i="57"/>
  <c r="H825" i="57"/>
  <c r="U824" i="57"/>
  <c r="S824" i="57"/>
  <c r="R824" i="57"/>
  <c r="T824" i="57" s="1"/>
  <c r="I824" i="57"/>
  <c r="H824" i="57"/>
  <c r="U823" i="57"/>
  <c r="S823" i="57"/>
  <c r="R823" i="57"/>
  <c r="T823" i="57" s="1"/>
  <c r="I823" i="57"/>
  <c r="H823" i="57"/>
  <c r="U822" i="57"/>
  <c r="S822" i="57"/>
  <c r="R822" i="57"/>
  <c r="T822" i="57" s="1"/>
  <c r="I822" i="57"/>
  <c r="H822" i="57"/>
  <c r="U821" i="57"/>
  <c r="S821" i="57"/>
  <c r="R821" i="57"/>
  <c r="T821" i="57" s="1"/>
  <c r="I821" i="57"/>
  <c r="H821" i="57"/>
  <c r="U820" i="57"/>
  <c r="S820" i="57"/>
  <c r="R820" i="57"/>
  <c r="T820" i="57" s="1"/>
  <c r="I820" i="57"/>
  <c r="H820" i="57"/>
  <c r="U819" i="57"/>
  <c r="S819" i="57"/>
  <c r="R819" i="57"/>
  <c r="T819" i="57" s="1"/>
  <c r="I819" i="57"/>
  <c r="H819" i="57"/>
  <c r="U818" i="57"/>
  <c r="S818" i="57"/>
  <c r="R818" i="57"/>
  <c r="T818" i="57" s="1"/>
  <c r="I818" i="57"/>
  <c r="H818" i="57"/>
  <c r="U817" i="57"/>
  <c r="S817" i="57"/>
  <c r="R817" i="57"/>
  <c r="T817" i="57" s="1"/>
  <c r="I817" i="57"/>
  <c r="H817" i="57"/>
  <c r="U816" i="57"/>
  <c r="S816" i="57"/>
  <c r="R816" i="57"/>
  <c r="T816" i="57" s="1"/>
  <c r="I816" i="57"/>
  <c r="H816" i="57"/>
  <c r="U815" i="57"/>
  <c r="S815" i="57"/>
  <c r="R815" i="57"/>
  <c r="T815" i="57" s="1"/>
  <c r="I815" i="57"/>
  <c r="H815" i="57"/>
  <c r="U814" i="57"/>
  <c r="S814" i="57"/>
  <c r="R814" i="57"/>
  <c r="T814" i="57" s="1"/>
  <c r="I814" i="57"/>
  <c r="H814" i="57"/>
  <c r="U813" i="57"/>
  <c r="S813" i="57"/>
  <c r="R813" i="57"/>
  <c r="T813" i="57" s="1"/>
  <c r="I813" i="57"/>
  <c r="H813" i="57"/>
  <c r="U812" i="57"/>
  <c r="S812" i="57"/>
  <c r="R812" i="57"/>
  <c r="T812" i="57" s="1"/>
  <c r="I812" i="57"/>
  <c r="H812" i="57"/>
  <c r="U811" i="57"/>
  <c r="S811" i="57"/>
  <c r="R811" i="57"/>
  <c r="T811" i="57" s="1"/>
  <c r="I811" i="57"/>
  <c r="H811" i="57"/>
  <c r="U810" i="57"/>
  <c r="S810" i="57"/>
  <c r="R810" i="57"/>
  <c r="T810" i="57" s="1"/>
  <c r="I810" i="57"/>
  <c r="H810" i="57"/>
  <c r="U809" i="57"/>
  <c r="S809" i="57"/>
  <c r="R809" i="57"/>
  <c r="T809" i="57" s="1"/>
  <c r="I809" i="57"/>
  <c r="H809" i="57"/>
  <c r="U808" i="57"/>
  <c r="S808" i="57"/>
  <c r="R808" i="57"/>
  <c r="T808" i="57" s="1"/>
  <c r="I808" i="57"/>
  <c r="H808" i="57"/>
  <c r="U807" i="57"/>
  <c r="S807" i="57"/>
  <c r="R807" i="57"/>
  <c r="T807" i="57" s="1"/>
  <c r="I807" i="57"/>
  <c r="H807" i="57"/>
  <c r="U806" i="57"/>
  <c r="S806" i="57"/>
  <c r="R806" i="57"/>
  <c r="T806" i="57" s="1"/>
  <c r="I806" i="57"/>
  <c r="H806" i="57"/>
  <c r="U805" i="57"/>
  <c r="S805" i="57"/>
  <c r="R805" i="57"/>
  <c r="T805" i="57" s="1"/>
  <c r="I805" i="57"/>
  <c r="H805" i="57"/>
  <c r="U804" i="57"/>
  <c r="S804" i="57"/>
  <c r="R804" i="57"/>
  <c r="T804" i="57" s="1"/>
  <c r="I804" i="57"/>
  <c r="H804" i="57"/>
  <c r="U803" i="57"/>
  <c r="S803" i="57"/>
  <c r="R803" i="57"/>
  <c r="T803" i="57" s="1"/>
  <c r="I803" i="57"/>
  <c r="H803" i="57"/>
  <c r="U802" i="57"/>
  <c r="S802" i="57"/>
  <c r="R802" i="57"/>
  <c r="T802" i="57" s="1"/>
  <c r="I802" i="57"/>
  <c r="H802" i="57"/>
  <c r="U801" i="57"/>
  <c r="S801" i="57"/>
  <c r="R801" i="57"/>
  <c r="T801" i="57" s="1"/>
  <c r="I801" i="57"/>
  <c r="H801" i="57"/>
  <c r="U800" i="57"/>
  <c r="S800" i="57"/>
  <c r="R800" i="57"/>
  <c r="T800" i="57" s="1"/>
  <c r="I800" i="57"/>
  <c r="H800" i="57"/>
  <c r="U799" i="57"/>
  <c r="S799" i="57"/>
  <c r="R799" i="57"/>
  <c r="T799" i="57" s="1"/>
  <c r="I799" i="57"/>
  <c r="H799" i="57"/>
  <c r="U798" i="57"/>
  <c r="S798" i="57"/>
  <c r="R798" i="57"/>
  <c r="T798" i="57" s="1"/>
  <c r="I798" i="57"/>
  <c r="H798" i="57"/>
  <c r="U797" i="57"/>
  <c r="S797" i="57"/>
  <c r="R797" i="57"/>
  <c r="T797" i="57" s="1"/>
  <c r="I797" i="57"/>
  <c r="H797" i="57"/>
  <c r="U796" i="57"/>
  <c r="S796" i="57"/>
  <c r="R796" i="57"/>
  <c r="T796" i="57" s="1"/>
  <c r="I796" i="57"/>
  <c r="H796" i="57"/>
  <c r="U795" i="57"/>
  <c r="S795" i="57"/>
  <c r="R795" i="57"/>
  <c r="T795" i="57" s="1"/>
  <c r="I795" i="57"/>
  <c r="H795" i="57"/>
  <c r="U794" i="57"/>
  <c r="S794" i="57"/>
  <c r="R794" i="57"/>
  <c r="T794" i="57" s="1"/>
  <c r="I794" i="57"/>
  <c r="H794" i="57"/>
  <c r="U793" i="57"/>
  <c r="S793" i="57"/>
  <c r="R793" i="57"/>
  <c r="T793" i="57" s="1"/>
  <c r="I793" i="57"/>
  <c r="H793" i="57"/>
  <c r="U792" i="57"/>
  <c r="S792" i="57"/>
  <c r="R792" i="57"/>
  <c r="T792" i="57" s="1"/>
  <c r="I792" i="57"/>
  <c r="H792" i="57"/>
  <c r="U791" i="57"/>
  <c r="S791" i="57"/>
  <c r="R791" i="57"/>
  <c r="T791" i="57" s="1"/>
  <c r="I791" i="57"/>
  <c r="H791" i="57"/>
  <c r="U790" i="57"/>
  <c r="S790" i="57"/>
  <c r="R790" i="57"/>
  <c r="T790" i="57" s="1"/>
  <c r="I790" i="57"/>
  <c r="H790" i="57"/>
  <c r="U789" i="57"/>
  <c r="S789" i="57"/>
  <c r="R789" i="57"/>
  <c r="T789" i="57" s="1"/>
  <c r="I789" i="57"/>
  <c r="H789" i="57"/>
  <c r="U788" i="57"/>
  <c r="S788" i="57"/>
  <c r="R788" i="57"/>
  <c r="T788" i="57" s="1"/>
  <c r="I788" i="57"/>
  <c r="H788" i="57"/>
  <c r="U787" i="57"/>
  <c r="S787" i="57"/>
  <c r="R787" i="57"/>
  <c r="T787" i="57" s="1"/>
  <c r="I787" i="57"/>
  <c r="H787" i="57"/>
  <c r="U786" i="57"/>
  <c r="S786" i="57"/>
  <c r="R786" i="57"/>
  <c r="T786" i="57" s="1"/>
  <c r="I786" i="57"/>
  <c r="H786" i="57"/>
  <c r="U785" i="57"/>
  <c r="S785" i="57"/>
  <c r="R785" i="57"/>
  <c r="T785" i="57" s="1"/>
  <c r="H785" i="57"/>
  <c r="G785" i="57"/>
  <c r="I785" i="57" s="1"/>
  <c r="U784" i="57"/>
  <c r="S784" i="57"/>
  <c r="R784" i="57"/>
  <c r="T784" i="57" s="1"/>
  <c r="H784" i="57"/>
  <c r="G784" i="57"/>
  <c r="I784" i="57" s="1"/>
  <c r="U783" i="57"/>
  <c r="S783" i="57"/>
  <c r="R783" i="57"/>
  <c r="T783" i="57" s="1"/>
  <c r="H783" i="57"/>
  <c r="G783" i="57"/>
  <c r="I783" i="57" s="1"/>
  <c r="U782" i="57"/>
  <c r="S782" i="57"/>
  <c r="R782" i="57"/>
  <c r="T782" i="57" s="1"/>
  <c r="H782" i="57"/>
  <c r="G782" i="57"/>
  <c r="I782" i="57" s="1"/>
  <c r="U781" i="57"/>
  <c r="S781" i="57"/>
  <c r="R781" i="57"/>
  <c r="T781" i="57" s="1"/>
  <c r="H781" i="57"/>
  <c r="G781" i="57"/>
  <c r="I781" i="57" s="1"/>
  <c r="U780" i="57"/>
  <c r="S780" i="57"/>
  <c r="R780" i="57"/>
  <c r="T780" i="57" s="1"/>
  <c r="H780" i="57"/>
  <c r="G780" i="57"/>
  <c r="I780" i="57" s="1"/>
  <c r="U779" i="57"/>
  <c r="S779" i="57"/>
  <c r="R779" i="57"/>
  <c r="T779" i="57" s="1"/>
  <c r="H779" i="57"/>
  <c r="G779" i="57"/>
  <c r="I779" i="57" s="1"/>
  <c r="U778" i="57"/>
  <c r="S778" i="57"/>
  <c r="R778" i="57"/>
  <c r="T778" i="57" s="1"/>
  <c r="H778" i="57"/>
  <c r="G778" i="57"/>
  <c r="I778" i="57" s="1"/>
  <c r="U777" i="57"/>
  <c r="S777" i="57"/>
  <c r="R777" i="57"/>
  <c r="T777" i="57" s="1"/>
  <c r="H777" i="57"/>
  <c r="G777" i="57"/>
  <c r="I777" i="57" s="1"/>
  <c r="U776" i="57"/>
  <c r="S776" i="57"/>
  <c r="R776" i="57"/>
  <c r="T776" i="57" s="1"/>
  <c r="H776" i="57"/>
  <c r="G776" i="57"/>
  <c r="I776" i="57" s="1"/>
  <c r="U775" i="57"/>
  <c r="S775" i="57"/>
  <c r="R775" i="57"/>
  <c r="T775" i="57" s="1"/>
  <c r="H775" i="57"/>
  <c r="G775" i="57"/>
  <c r="I775" i="57" s="1"/>
  <c r="U774" i="57"/>
  <c r="S774" i="57"/>
  <c r="R774" i="57"/>
  <c r="T774" i="57" s="1"/>
  <c r="H774" i="57"/>
  <c r="G774" i="57"/>
  <c r="I774" i="57" s="1"/>
  <c r="U773" i="57"/>
  <c r="S773" i="57"/>
  <c r="R773" i="57"/>
  <c r="T773" i="57" s="1"/>
  <c r="H773" i="57"/>
  <c r="G773" i="57"/>
  <c r="I773" i="57" s="1"/>
  <c r="U772" i="57"/>
  <c r="S772" i="57"/>
  <c r="R772" i="57"/>
  <c r="T772" i="57" s="1"/>
  <c r="H772" i="57"/>
  <c r="G772" i="57"/>
  <c r="I772" i="57" s="1"/>
  <c r="U771" i="57"/>
  <c r="S771" i="57"/>
  <c r="R771" i="57"/>
  <c r="T771" i="57" s="1"/>
  <c r="H771" i="57"/>
  <c r="G771" i="57"/>
  <c r="I771" i="57" s="1"/>
  <c r="U770" i="57"/>
  <c r="S770" i="57"/>
  <c r="R770" i="57"/>
  <c r="T770" i="57" s="1"/>
  <c r="H770" i="57"/>
  <c r="G770" i="57"/>
  <c r="I770" i="57" s="1"/>
  <c r="U769" i="57"/>
  <c r="S769" i="57"/>
  <c r="R769" i="57"/>
  <c r="T769" i="57" s="1"/>
  <c r="H769" i="57"/>
  <c r="G769" i="57"/>
  <c r="I769" i="57" s="1"/>
  <c r="U768" i="57"/>
  <c r="S768" i="57"/>
  <c r="R768" i="57"/>
  <c r="T768" i="57" s="1"/>
  <c r="H768" i="57"/>
  <c r="G768" i="57"/>
  <c r="I768" i="57" s="1"/>
  <c r="U767" i="57"/>
  <c r="S767" i="57"/>
  <c r="R767" i="57"/>
  <c r="T767" i="57" s="1"/>
  <c r="H767" i="57"/>
  <c r="G767" i="57"/>
  <c r="I767" i="57" s="1"/>
  <c r="U766" i="57"/>
  <c r="S766" i="57"/>
  <c r="R766" i="57"/>
  <c r="T766" i="57" s="1"/>
  <c r="H766" i="57"/>
  <c r="G766" i="57"/>
  <c r="I766" i="57" s="1"/>
  <c r="U765" i="57"/>
  <c r="S765" i="57"/>
  <c r="R765" i="57"/>
  <c r="T765" i="57" s="1"/>
  <c r="H765" i="57"/>
  <c r="G765" i="57"/>
  <c r="I765" i="57" s="1"/>
  <c r="U764" i="57"/>
  <c r="S764" i="57"/>
  <c r="R764" i="57"/>
  <c r="T764" i="57" s="1"/>
  <c r="H764" i="57"/>
  <c r="G764" i="57"/>
  <c r="I764" i="57" s="1"/>
  <c r="U763" i="57"/>
  <c r="S763" i="57"/>
  <c r="R763" i="57"/>
  <c r="T763" i="57" s="1"/>
  <c r="H763" i="57"/>
  <c r="G763" i="57"/>
  <c r="I763" i="57" s="1"/>
  <c r="U762" i="57"/>
  <c r="S762" i="57"/>
  <c r="R762" i="57"/>
  <c r="T762" i="57" s="1"/>
  <c r="H762" i="57"/>
  <c r="G762" i="57"/>
  <c r="I762" i="57" s="1"/>
  <c r="U761" i="57"/>
  <c r="S761" i="57"/>
  <c r="R761" i="57"/>
  <c r="T761" i="57" s="1"/>
  <c r="H761" i="57"/>
  <c r="G761" i="57"/>
  <c r="I761" i="57" s="1"/>
  <c r="U760" i="57"/>
  <c r="S760" i="57"/>
  <c r="R760" i="57"/>
  <c r="T760" i="57" s="1"/>
  <c r="H760" i="57"/>
  <c r="G760" i="57"/>
  <c r="I760" i="57" s="1"/>
  <c r="U759" i="57"/>
  <c r="S759" i="57"/>
  <c r="R759" i="57"/>
  <c r="T759" i="57" s="1"/>
  <c r="H759" i="57"/>
  <c r="G759" i="57"/>
  <c r="I759" i="57" s="1"/>
  <c r="U758" i="57"/>
  <c r="S758" i="57"/>
  <c r="R758" i="57"/>
  <c r="T758" i="57" s="1"/>
  <c r="H758" i="57"/>
  <c r="G758" i="57"/>
  <c r="I758" i="57" s="1"/>
  <c r="U757" i="57"/>
  <c r="S757" i="57"/>
  <c r="R757" i="57"/>
  <c r="T757" i="57" s="1"/>
  <c r="H757" i="57"/>
  <c r="G757" i="57"/>
  <c r="I757" i="57" s="1"/>
  <c r="U756" i="57"/>
  <c r="S756" i="57"/>
  <c r="R756" i="57"/>
  <c r="T756" i="57" s="1"/>
  <c r="H756" i="57"/>
  <c r="G756" i="57"/>
  <c r="I756" i="57" s="1"/>
  <c r="U755" i="57"/>
  <c r="S755" i="57"/>
  <c r="R755" i="57"/>
  <c r="T755" i="57" s="1"/>
  <c r="H755" i="57"/>
  <c r="G755" i="57"/>
  <c r="I755" i="57" s="1"/>
  <c r="U754" i="57"/>
  <c r="S754" i="57"/>
  <c r="R754" i="57"/>
  <c r="T754" i="57" s="1"/>
  <c r="H754" i="57"/>
  <c r="G754" i="57"/>
  <c r="I754" i="57" s="1"/>
  <c r="U753" i="57"/>
  <c r="S753" i="57"/>
  <c r="R753" i="57"/>
  <c r="T753" i="57" s="1"/>
  <c r="H753" i="57"/>
  <c r="G753" i="57"/>
  <c r="I753" i="57" s="1"/>
  <c r="U752" i="57"/>
  <c r="S752" i="57"/>
  <c r="R752" i="57"/>
  <c r="T752" i="57" s="1"/>
  <c r="H752" i="57"/>
  <c r="G752" i="57"/>
  <c r="I752" i="57" s="1"/>
  <c r="U751" i="57"/>
  <c r="S751" i="57"/>
  <c r="R751" i="57"/>
  <c r="T751" i="57" s="1"/>
  <c r="H751" i="57"/>
  <c r="G751" i="57"/>
  <c r="I751" i="57" s="1"/>
  <c r="U750" i="57"/>
  <c r="S750" i="57"/>
  <c r="R750" i="57"/>
  <c r="T750" i="57" s="1"/>
  <c r="H750" i="57"/>
  <c r="G750" i="57"/>
  <c r="I750" i="57" s="1"/>
  <c r="U749" i="57"/>
  <c r="S749" i="57"/>
  <c r="R749" i="57"/>
  <c r="T749" i="57" s="1"/>
  <c r="H749" i="57"/>
  <c r="G749" i="57"/>
  <c r="I749" i="57" s="1"/>
  <c r="U748" i="57"/>
  <c r="S748" i="57"/>
  <c r="R748" i="57"/>
  <c r="T748" i="57" s="1"/>
  <c r="H748" i="57"/>
  <c r="G748" i="57"/>
  <c r="I748" i="57" s="1"/>
  <c r="U747" i="57"/>
  <c r="S747" i="57"/>
  <c r="R747" i="57"/>
  <c r="T747" i="57" s="1"/>
  <c r="H747" i="57"/>
  <c r="G747" i="57"/>
  <c r="I747" i="57" s="1"/>
  <c r="U746" i="57"/>
  <c r="S746" i="57"/>
  <c r="R746" i="57"/>
  <c r="T746" i="57" s="1"/>
  <c r="H746" i="57"/>
  <c r="G746" i="57"/>
  <c r="I746" i="57" s="1"/>
  <c r="U745" i="57"/>
  <c r="S745" i="57"/>
  <c r="R745" i="57"/>
  <c r="T745" i="57" s="1"/>
  <c r="H745" i="57"/>
  <c r="G745" i="57"/>
  <c r="I745" i="57" s="1"/>
  <c r="U744" i="57"/>
  <c r="S744" i="57"/>
  <c r="R744" i="57"/>
  <c r="T744" i="57" s="1"/>
  <c r="H744" i="57"/>
  <c r="G744" i="57"/>
  <c r="I744" i="57" s="1"/>
  <c r="U743" i="57"/>
  <c r="S743" i="57"/>
  <c r="R743" i="57"/>
  <c r="T743" i="57" s="1"/>
  <c r="H743" i="57"/>
  <c r="G743" i="57"/>
  <c r="I743" i="57" s="1"/>
  <c r="U742" i="57"/>
  <c r="S742" i="57"/>
  <c r="R742" i="57"/>
  <c r="T742" i="57" s="1"/>
  <c r="H742" i="57"/>
  <c r="G742" i="57"/>
  <c r="I742" i="57" s="1"/>
  <c r="U741" i="57"/>
  <c r="S741" i="57"/>
  <c r="R741" i="57"/>
  <c r="T741" i="57" s="1"/>
  <c r="H741" i="57"/>
  <c r="G741" i="57"/>
  <c r="I741" i="57" s="1"/>
  <c r="U740" i="57"/>
  <c r="S740" i="57"/>
  <c r="R740" i="57"/>
  <c r="T740" i="57" s="1"/>
  <c r="H740" i="57"/>
  <c r="G740" i="57"/>
  <c r="I740" i="57" s="1"/>
  <c r="U739" i="57"/>
  <c r="S739" i="57"/>
  <c r="R739" i="57"/>
  <c r="T739" i="57" s="1"/>
  <c r="H739" i="57"/>
  <c r="G739" i="57"/>
  <c r="I739" i="57" s="1"/>
  <c r="U738" i="57"/>
  <c r="S738" i="57"/>
  <c r="R738" i="57"/>
  <c r="T738" i="57" s="1"/>
  <c r="H738" i="57"/>
  <c r="G738" i="57"/>
  <c r="I738" i="57" s="1"/>
  <c r="U737" i="57"/>
  <c r="S737" i="57"/>
  <c r="R737" i="57"/>
  <c r="T737" i="57" s="1"/>
  <c r="H737" i="57"/>
  <c r="G737" i="57"/>
  <c r="I737" i="57" s="1"/>
  <c r="U736" i="57"/>
  <c r="S736" i="57"/>
  <c r="R736" i="57"/>
  <c r="T736" i="57" s="1"/>
  <c r="H736" i="57"/>
  <c r="G736" i="57"/>
  <c r="I736" i="57" s="1"/>
  <c r="U735" i="57"/>
  <c r="S735" i="57"/>
  <c r="R735" i="57"/>
  <c r="T735" i="57" s="1"/>
  <c r="H735" i="57"/>
  <c r="G735" i="57"/>
  <c r="I735" i="57" s="1"/>
  <c r="U734" i="57"/>
  <c r="S734" i="57"/>
  <c r="R734" i="57"/>
  <c r="T734" i="57" s="1"/>
  <c r="H734" i="57"/>
  <c r="G734" i="57"/>
  <c r="I734" i="57" s="1"/>
  <c r="U733" i="57"/>
  <c r="S733" i="57"/>
  <c r="R733" i="57"/>
  <c r="T733" i="57" s="1"/>
  <c r="H733" i="57"/>
  <c r="G733" i="57"/>
  <c r="I733" i="57" s="1"/>
  <c r="U732" i="57"/>
  <c r="S732" i="57"/>
  <c r="R732" i="57"/>
  <c r="T732" i="57" s="1"/>
  <c r="H732" i="57"/>
  <c r="G732" i="57"/>
  <c r="I732" i="57" s="1"/>
  <c r="U731" i="57"/>
  <c r="S731" i="57"/>
  <c r="R731" i="57"/>
  <c r="T731" i="57" s="1"/>
  <c r="H731" i="57"/>
  <c r="G731" i="57"/>
  <c r="I731" i="57" s="1"/>
  <c r="U730" i="57"/>
  <c r="S730" i="57"/>
  <c r="R730" i="57"/>
  <c r="T730" i="57" s="1"/>
  <c r="H730" i="57"/>
  <c r="G730" i="57"/>
  <c r="I730" i="57" s="1"/>
  <c r="U729" i="57"/>
  <c r="S729" i="57"/>
  <c r="R729" i="57"/>
  <c r="T729" i="57" s="1"/>
  <c r="H729" i="57"/>
  <c r="G729" i="57"/>
  <c r="I729" i="57" s="1"/>
  <c r="U728" i="57"/>
  <c r="S728" i="57"/>
  <c r="R728" i="57"/>
  <c r="T728" i="57" s="1"/>
  <c r="H728" i="57"/>
  <c r="G728" i="57"/>
  <c r="I728" i="57" s="1"/>
  <c r="U727" i="57"/>
  <c r="S727" i="57"/>
  <c r="R727" i="57"/>
  <c r="T727" i="57" s="1"/>
  <c r="H727" i="57"/>
  <c r="G727" i="57"/>
  <c r="I727" i="57" s="1"/>
  <c r="U726" i="57"/>
  <c r="S726" i="57"/>
  <c r="R726" i="57"/>
  <c r="T726" i="57" s="1"/>
  <c r="H726" i="57"/>
  <c r="G726" i="57"/>
  <c r="I726" i="57" s="1"/>
  <c r="U725" i="57"/>
  <c r="S725" i="57"/>
  <c r="R725" i="57"/>
  <c r="T725" i="57" s="1"/>
  <c r="H725" i="57"/>
  <c r="G725" i="57"/>
  <c r="I725" i="57" s="1"/>
  <c r="U724" i="57"/>
  <c r="S724" i="57"/>
  <c r="R724" i="57"/>
  <c r="T724" i="57" s="1"/>
  <c r="H724" i="57"/>
  <c r="G724" i="57"/>
  <c r="I724" i="57" s="1"/>
  <c r="U723" i="57"/>
  <c r="S723" i="57"/>
  <c r="R723" i="57"/>
  <c r="T723" i="57" s="1"/>
  <c r="H723" i="57"/>
  <c r="G723" i="57"/>
  <c r="I723" i="57" s="1"/>
  <c r="U722" i="57"/>
  <c r="S722" i="57"/>
  <c r="R722" i="57"/>
  <c r="T722" i="57" s="1"/>
  <c r="H722" i="57"/>
  <c r="G722" i="57"/>
  <c r="I722" i="57" s="1"/>
  <c r="U721" i="57"/>
  <c r="S721" i="57"/>
  <c r="R721" i="57"/>
  <c r="T721" i="57" s="1"/>
  <c r="H721" i="57"/>
  <c r="G721" i="57"/>
  <c r="I721" i="57" s="1"/>
  <c r="U720" i="57"/>
  <c r="S720" i="57"/>
  <c r="R720" i="57"/>
  <c r="T720" i="57" s="1"/>
  <c r="H720" i="57"/>
  <c r="G720" i="57"/>
  <c r="I720" i="57" s="1"/>
  <c r="U719" i="57"/>
  <c r="S719" i="57"/>
  <c r="R719" i="57"/>
  <c r="T719" i="57" s="1"/>
  <c r="H719" i="57"/>
  <c r="G719" i="57"/>
  <c r="I719" i="57" s="1"/>
  <c r="U718" i="57"/>
  <c r="S718" i="57"/>
  <c r="R718" i="57"/>
  <c r="T718" i="57" s="1"/>
  <c r="H718" i="57"/>
  <c r="G718" i="57"/>
  <c r="I718" i="57" s="1"/>
  <c r="U717" i="57"/>
  <c r="S717" i="57"/>
  <c r="R717" i="57"/>
  <c r="T717" i="57" s="1"/>
  <c r="H717" i="57"/>
  <c r="G717" i="57"/>
  <c r="I717" i="57" s="1"/>
  <c r="U716" i="57"/>
  <c r="S716" i="57"/>
  <c r="R716" i="57"/>
  <c r="T716" i="57" s="1"/>
  <c r="H716" i="57"/>
  <c r="G716" i="57"/>
  <c r="I716" i="57" s="1"/>
  <c r="U715" i="57"/>
  <c r="S715" i="57"/>
  <c r="R715" i="57"/>
  <c r="T715" i="57" s="1"/>
  <c r="H715" i="57"/>
  <c r="G715" i="57"/>
  <c r="I715" i="57" s="1"/>
  <c r="U714" i="57"/>
  <c r="S714" i="57"/>
  <c r="R714" i="57"/>
  <c r="T714" i="57" s="1"/>
  <c r="H714" i="57"/>
  <c r="G714" i="57"/>
  <c r="I714" i="57" s="1"/>
  <c r="U713" i="57"/>
  <c r="S713" i="57"/>
  <c r="R713" i="57"/>
  <c r="T713" i="57" s="1"/>
  <c r="H713" i="57"/>
  <c r="G713" i="57"/>
  <c r="I713" i="57" s="1"/>
  <c r="U712" i="57"/>
  <c r="S712" i="57"/>
  <c r="R712" i="57"/>
  <c r="T712" i="57" s="1"/>
  <c r="H712" i="57"/>
  <c r="G712" i="57"/>
  <c r="I712" i="57" s="1"/>
  <c r="U711" i="57"/>
  <c r="S711" i="57"/>
  <c r="R711" i="57"/>
  <c r="T711" i="57" s="1"/>
  <c r="H711" i="57"/>
  <c r="G711" i="57"/>
  <c r="I711" i="57" s="1"/>
  <c r="U710" i="57"/>
  <c r="S710" i="57"/>
  <c r="R710" i="57"/>
  <c r="T710" i="57" s="1"/>
  <c r="H710" i="57"/>
  <c r="G710" i="57"/>
  <c r="I710" i="57" s="1"/>
  <c r="U709" i="57"/>
  <c r="S709" i="57"/>
  <c r="R709" i="57"/>
  <c r="T709" i="57" s="1"/>
  <c r="H709" i="57"/>
  <c r="G709" i="57"/>
  <c r="I709" i="57" s="1"/>
  <c r="U708" i="57"/>
  <c r="S708" i="57"/>
  <c r="R708" i="57"/>
  <c r="T708" i="57" s="1"/>
  <c r="H708" i="57"/>
  <c r="G708" i="57"/>
  <c r="I708" i="57" s="1"/>
  <c r="U707" i="57"/>
  <c r="S707" i="57"/>
  <c r="R707" i="57"/>
  <c r="T707" i="57" s="1"/>
  <c r="H707" i="57"/>
  <c r="G707" i="57"/>
  <c r="I707" i="57" s="1"/>
  <c r="U706" i="57"/>
  <c r="S706" i="57"/>
  <c r="R706" i="57"/>
  <c r="T706" i="57" s="1"/>
  <c r="H706" i="57"/>
  <c r="G706" i="57"/>
  <c r="I706" i="57" s="1"/>
  <c r="U705" i="57"/>
  <c r="S705" i="57"/>
  <c r="R705" i="57"/>
  <c r="T705" i="57" s="1"/>
  <c r="H705" i="57"/>
  <c r="G705" i="57"/>
  <c r="I705" i="57" s="1"/>
  <c r="U704" i="57"/>
  <c r="S704" i="57"/>
  <c r="R704" i="57"/>
  <c r="T704" i="57" s="1"/>
  <c r="H704" i="57"/>
  <c r="G704" i="57"/>
  <c r="I704" i="57" s="1"/>
  <c r="U703" i="57"/>
  <c r="S703" i="57"/>
  <c r="R703" i="57"/>
  <c r="T703" i="57" s="1"/>
  <c r="H703" i="57"/>
  <c r="G703" i="57"/>
  <c r="I703" i="57" s="1"/>
  <c r="U702" i="57"/>
  <c r="S702" i="57"/>
  <c r="R702" i="57"/>
  <c r="T702" i="57" s="1"/>
  <c r="H702" i="57"/>
  <c r="G702" i="57"/>
  <c r="I702" i="57" s="1"/>
  <c r="U701" i="57"/>
  <c r="S701" i="57"/>
  <c r="R701" i="57"/>
  <c r="T701" i="57" s="1"/>
  <c r="H701" i="57"/>
  <c r="G701" i="57"/>
  <c r="I701" i="57" s="1"/>
  <c r="U700" i="57"/>
  <c r="S700" i="57"/>
  <c r="R700" i="57"/>
  <c r="T700" i="57" s="1"/>
  <c r="H700" i="57"/>
  <c r="G700" i="57"/>
  <c r="I700" i="57" s="1"/>
  <c r="U699" i="57"/>
  <c r="S699" i="57"/>
  <c r="R699" i="57"/>
  <c r="T699" i="57" s="1"/>
  <c r="H699" i="57"/>
  <c r="G699" i="57"/>
  <c r="I699" i="57" s="1"/>
  <c r="U698" i="57"/>
  <c r="S698" i="57"/>
  <c r="R698" i="57"/>
  <c r="T698" i="57" s="1"/>
  <c r="H698" i="57"/>
  <c r="G698" i="57"/>
  <c r="I698" i="57" s="1"/>
  <c r="U697" i="57"/>
  <c r="S697" i="57"/>
  <c r="R697" i="57"/>
  <c r="T697" i="57" s="1"/>
  <c r="H697" i="57"/>
  <c r="G697" i="57"/>
  <c r="I697" i="57" s="1"/>
  <c r="U696" i="57"/>
  <c r="S696" i="57"/>
  <c r="R696" i="57"/>
  <c r="T696" i="57" s="1"/>
  <c r="H696" i="57"/>
  <c r="G696" i="57"/>
  <c r="I696" i="57" s="1"/>
  <c r="U695" i="57"/>
  <c r="S695" i="57"/>
  <c r="R695" i="57"/>
  <c r="T695" i="57" s="1"/>
  <c r="H695" i="57"/>
  <c r="G695" i="57"/>
  <c r="I695" i="57" s="1"/>
  <c r="U694" i="57"/>
  <c r="S694" i="57"/>
  <c r="R694" i="57"/>
  <c r="T694" i="57" s="1"/>
  <c r="H694" i="57"/>
  <c r="G694" i="57"/>
  <c r="I694" i="57" s="1"/>
  <c r="U693" i="57"/>
  <c r="S693" i="57"/>
  <c r="R693" i="57"/>
  <c r="T693" i="57" s="1"/>
  <c r="H693" i="57"/>
  <c r="G693" i="57"/>
  <c r="I693" i="57" s="1"/>
  <c r="U692" i="57"/>
  <c r="S692" i="57"/>
  <c r="R692" i="57"/>
  <c r="T692" i="57" s="1"/>
  <c r="H692" i="57"/>
  <c r="G692" i="57"/>
  <c r="I692" i="57" s="1"/>
  <c r="U691" i="57"/>
  <c r="S691" i="57"/>
  <c r="R691" i="57"/>
  <c r="T691" i="57" s="1"/>
  <c r="H691" i="57"/>
  <c r="G691" i="57"/>
  <c r="I691" i="57" s="1"/>
  <c r="U690" i="57"/>
  <c r="S690" i="57"/>
  <c r="R690" i="57"/>
  <c r="T690" i="57" s="1"/>
  <c r="H690" i="57"/>
  <c r="G690" i="57"/>
  <c r="I690" i="57" s="1"/>
  <c r="U689" i="57"/>
  <c r="S689" i="57"/>
  <c r="R689" i="57"/>
  <c r="T689" i="57" s="1"/>
  <c r="H689" i="57"/>
  <c r="G689" i="57"/>
  <c r="I689" i="57" s="1"/>
  <c r="U688" i="57"/>
  <c r="S688" i="57"/>
  <c r="R688" i="57"/>
  <c r="T688" i="57" s="1"/>
  <c r="H688" i="57"/>
  <c r="G688" i="57"/>
  <c r="I688" i="57" s="1"/>
  <c r="U687" i="57"/>
  <c r="S687" i="57"/>
  <c r="R687" i="57"/>
  <c r="T687" i="57" s="1"/>
  <c r="H687" i="57"/>
  <c r="G687" i="57"/>
  <c r="I687" i="57" s="1"/>
  <c r="U686" i="57"/>
  <c r="S686" i="57"/>
  <c r="R686" i="57"/>
  <c r="T686" i="57" s="1"/>
  <c r="H686" i="57"/>
  <c r="G686" i="57"/>
  <c r="I686" i="57" s="1"/>
  <c r="U685" i="57"/>
  <c r="S685" i="57"/>
  <c r="R685" i="57"/>
  <c r="T685" i="57" s="1"/>
  <c r="H685" i="57"/>
  <c r="G685" i="57"/>
  <c r="I685" i="57" s="1"/>
  <c r="U684" i="57"/>
  <c r="S684" i="57"/>
  <c r="R684" i="57"/>
  <c r="T684" i="57" s="1"/>
  <c r="H684" i="57"/>
  <c r="G684" i="57"/>
  <c r="I684" i="57" s="1"/>
  <c r="U683" i="57"/>
  <c r="S683" i="57"/>
  <c r="R683" i="57"/>
  <c r="T683" i="57" s="1"/>
  <c r="H683" i="57"/>
  <c r="G683" i="57"/>
  <c r="I683" i="57" s="1"/>
  <c r="U682" i="57"/>
  <c r="S682" i="57"/>
  <c r="R682" i="57"/>
  <c r="T682" i="57" s="1"/>
  <c r="H682" i="57"/>
  <c r="G682" i="57"/>
  <c r="I682" i="57" s="1"/>
  <c r="U681" i="57"/>
  <c r="S681" i="57"/>
  <c r="R681" i="57"/>
  <c r="T681" i="57" s="1"/>
  <c r="H681" i="57"/>
  <c r="G681" i="57"/>
  <c r="I681" i="57" s="1"/>
  <c r="U680" i="57"/>
  <c r="S680" i="57"/>
  <c r="R680" i="57"/>
  <c r="T680" i="57" s="1"/>
  <c r="H680" i="57"/>
  <c r="G680" i="57"/>
  <c r="I680" i="57" s="1"/>
  <c r="U679" i="57"/>
  <c r="S679" i="57"/>
  <c r="R679" i="57"/>
  <c r="T679" i="57" s="1"/>
  <c r="H679" i="57"/>
  <c r="G679" i="57"/>
  <c r="I679" i="57" s="1"/>
  <c r="U678" i="57"/>
  <c r="S678" i="57"/>
  <c r="R678" i="57"/>
  <c r="T678" i="57" s="1"/>
  <c r="H678" i="57"/>
  <c r="G678" i="57"/>
  <c r="I678" i="57" s="1"/>
  <c r="U677" i="57"/>
  <c r="S677" i="57"/>
  <c r="R677" i="57"/>
  <c r="T677" i="57" s="1"/>
  <c r="H677" i="57"/>
  <c r="G677" i="57"/>
  <c r="I677" i="57" s="1"/>
  <c r="U676" i="57"/>
  <c r="S676" i="57"/>
  <c r="R676" i="57"/>
  <c r="T676" i="57" s="1"/>
  <c r="H676" i="57"/>
  <c r="G676" i="57"/>
  <c r="I676" i="57" s="1"/>
  <c r="U675" i="57"/>
  <c r="S675" i="57"/>
  <c r="R675" i="57"/>
  <c r="T675" i="57" s="1"/>
  <c r="H675" i="57"/>
  <c r="G675" i="57"/>
  <c r="I675" i="57" s="1"/>
  <c r="U674" i="57"/>
  <c r="S674" i="57"/>
  <c r="R674" i="57"/>
  <c r="T674" i="57" s="1"/>
  <c r="H674" i="57"/>
  <c r="G674" i="57"/>
  <c r="I674" i="57" s="1"/>
  <c r="U673" i="57"/>
  <c r="S673" i="57"/>
  <c r="R673" i="57"/>
  <c r="T673" i="57" s="1"/>
  <c r="H673" i="57"/>
  <c r="G673" i="57"/>
  <c r="I673" i="57" s="1"/>
  <c r="U672" i="57"/>
  <c r="S672" i="57"/>
  <c r="R672" i="57"/>
  <c r="T672" i="57" s="1"/>
  <c r="H672" i="57"/>
  <c r="G672" i="57"/>
  <c r="I672" i="57" s="1"/>
  <c r="U671" i="57"/>
  <c r="S671" i="57"/>
  <c r="R671" i="57"/>
  <c r="T671" i="57" s="1"/>
  <c r="H671" i="57"/>
  <c r="G671" i="57"/>
  <c r="I671" i="57" s="1"/>
  <c r="U670" i="57"/>
  <c r="S670" i="57"/>
  <c r="R670" i="57"/>
  <c r="T670" i="57" s="1"/>
  <c r="H670" i="57"/>
  <c r="G670" i="57"/>
  <c r="I670" i="57" s="1"/>
  <c r="U669" i="57"/>
  <c r="S669" i="57"/>
  <c r="R669" i="57"/>
  <c r="T669" i="57" s="1"/>
  <c r="H669" i="57"/>
  <c r="G669" i="57"/>
  <c r="I669" i="57" s="1"/>
  <c r="U668" i="57"/>
  <c r="S668" i="57"/>
  <c r="R668" i="57"/>
  <c r="T668" i="57" s="1"/>
  <c r="H668" i="57"/>
  <c r="G668" i="57"/>
  <c r="I668" i="57" s="1"/>
  <c r="U667" i="57"/>
  <c r="S667" i="57"/>
  <c r="R667" i="57"/>
  <c r="T667" i="57" s="1"/>
  <c r="H667" i="57"/>
  <c r="G667" i="57"/>
  <c r="I667" i="57" s="1"/>
  <c r="U666" i="57"/>
  <c r="S666" i="57"/>
  <c r="R666" i="57"/>
  <c r="T666" i="57" s="1"/>
  <c r="H666" i="57"/>
  <c r="G666" i="57"/>
  <c r="I666" i="57" s="1"/>
  <c r="U665" i="57"/>
  <c r="S665" i="57"/>
  <c r="R665" i="57"/>
  <c r="T665" i="57" s="1"/>
  <c r="H665" i="57"/>
  <c r="G665" i="57"/>
  <c r="I665" i="57" s="1"/>
  <c r="U664" i="57"/>
  <c r="S664" i="57"/>
  <c r="R664" i="57"/>
  <c r="T664" i="57" s="1"/>
  <c r="H664" i="57"/>
  <c r="G664" i="57"/>
  <c r="I664" i="57" s="1"/>
  <c r="U663" i="57"/>
  <c r="S663" i="57"/>
  <c r="R663" i="57"/>
  <c r="T663" i="57" s="1"/>
  <c r="H663" i="57"/>
  <c r="G663" i="57"/>
  <c r="I663" i="57" s="1"/>
  <c r="U662" i="57"/>
  <c r="S662" i="57"/>
  <c r="R662" i="57"/>
  <c r="T662" i="57" s="1"/>
  <c r="H662" i="57"/>
  <c r="G662" i="57"/>
  <c r="I662" i="57" s="1"/>
  <c r="U661" i="57"/>
  <c r="S661" i="57"/>
  <c r="R661" i="57"/>
  <c r="T661" i="57" s="1"/>
  <c r="H661" i="57"/>
  <c r="G661" i="57"/>
  <c r="I661" i="57" s="1"/>
  <c r="U660" i="57"/>
  <c r="S660" i="57"/>
  <c r="R660" i="57"/>
  <c r="T660" i="57" s="1"/>
  <c r="H660" i="57"/>
  <c r="G660" i="57"/>
  <c r="I660" i="57" s="1"/>
  <c r="U659" i="57"/>
  <c r="S659" i="57"/>
  <c r="R659" i="57"/>
  <c r="T659" i="57" s="1"/>
  <c r="H659" i="57"/>
  <c r="G659" i="57"/>
  <c r="I659" i="57" s="1"/>
  <c r="U658" i="57"/>
  <c r="S658" i="57"/>
  <c r="R658" i="57"/>
  <c r="T658" i="57" s="1"/>
  <c r="H658" i="57"/>
  <c r="G658" i="57"/>
  <c r="I658" i="57" s="1"/>
  <c r="U657" i="57"/>
  <c r="S657" i="57"/>
  <c r="R657" i="57"/>
  <c r="T657" i="57" s="1"/>
  <c r="H657" i="57"/>
  <c r="G657" i="57"/>
  <c r="I657" i="57" s="1"/>
  <c r="U656" i="57"/>
  <c r="S656" i="57"/>
  <c r="R656" i="57"/>
  <c r="T656" i="57" s="1"/>
  <c r="H656" i="57"/>
  <c r="G656" i="57"/>
  <c r="I656" i="57" s="1"/>
  <c r="U655" i="57"/>
  <c r="S655" i="57"/>
  <c r="R655" i="57"/>
  <c r="T655" i="57" s="1"/>
  <c r="H655" i="57"/>
  <c r="G655" i="57"/>
  <c r="I655" i="57" s="1"/>
  <c r="U654" i="57"/>
  <c r="S654" i="57"/>
  <c r="R654" i="57"/>
  <c r="T654" i="57" s="1"/>
  <c r="H654" i="57"/>
  <c r="G654" i="57"/>
  <c r="I654" i="57" s="1"/>
  <c r="U653" i="57"/>
  <c r="S653" i="57"/>
  <c r="R653" i="57"/>
  <c r="T653" i="57" s="1"/>
  <c r="H653" i="57"/>
  <c r="G653" i="57"/>
  <c r="I653" i="57" s="1"/>
  <c r="U652" i="57"/>
  <c r="S652" i="57"/>
  <c r="R652" i="57"/>
  <c r="T652" i="57" s="1"/>
  <c r="H652" i="57"/>
  <c r="G652" i="57"/>
  <c r="I652" i="57" s="1"/>
  <c r="U651" i="57"/>
  <c r="S651" i="57"/>
  <c r="R651" i="57"/>
  <c r="T651" i="57" s="1"/>
  <c r="H651" i="57"/>
  <c r="G651" i="57"/>
  <c r="I651" i="57" s="1"/>
  <c r="U650" i="57"/>
  <c r="S650" i="57"/>
  <c r="R650" i="57"/>
  <c r="T650" i="57" s="1"/>
  <c r="H650" i="57"/>
  <c r="G650" i="57"/>
  <c r="I650" i="57" s="1"/>
  <c r="U649" i="57"/>
  <c r="S649" i="57"/>
  <c r="R649" i="57"/>
  <c r="T649" i="57" s="1"/>
  <c r="H649" i="57"/>
  <c r="G649" i="57"/>
  <c r="I649" i="57" s="1"/>
  <c r="U648" i="57"/>
  <c r="S648" i="57"/>
  <c r="R648" i="57"/>
  <c r="T648" i="57" s="1"/>
  <c r="H648" i="57"/>
  <c r="G648" i="57"/>
  <c r="I648" i="57" s="1"/>
  <c r="U647" i="57"/>
  <c r="S647" i="57"/>
  <c r="R647" i="57"/>
  <c r="T647" i="57" s="1"/>
  <c r="H647" i="57"/>
  <c r="G647" i="57"/>
  <c r="I647" i="57" s="1"/>
  <c r="U646" i="57"/>
  <c r="S646" i="57"/>
  <c r="R646" i="57"/>
  <c r="T646" i="57" s="1"/>
  <c r="H646" i="57"/>
  <c r="G646" i="57"/>
  <c r="I646" i="57" s="1"/>
  <c r="U645" i="57"/>
  <c r="S645" i="57"/>
  <c r="R645" i="57"/>
  <c r="T645" i="57" s="1"/>
  <c r="H645" i="57"/>
  <c r="G645" i="57"/>
  <c r="I645" i="57" s="1"/>
  <c r="U644" i="57"/>
  <c r="S644" i="57"/>
  <c r="R644" i="57"/>
  <c r="T644" i="57" s="1"/>
  <c r="H644" i="57"/>
  <c r="G644" i="57"/>
  <c r="I644" i="57" s="1"/>
  <c r="U643" i="57"/>
  <c r="S643" i="57"/>
  <c r="R643" i="57"/>
  <c r="T643" i="57" s="1"/>
  <c r="H643" i="57"/>
  <c r="G643" i="57"/>
  <c r="I643" i="57" s="1"/>
  <c r="U642" i="57"/>
  <c r="S642" i="57"/>
  <c r="R642" i="57"/>
  <c r="T642" i="57" s="1"/>
  <c r="H642" i="57"/>
  <c r="G642" i="57"/>
  <c r="I642" i="57" s="1"/>
  <c r="U641" i="57"/>
  <c r="S641" i="57"/>
  <c r="R641" i="57"/>
  <c r="T641" i="57" s="1"/>
  <c r="H641" i="57"/>
  <c r="G641" i="57"/>
  <c r="I641" i="57" s="1"/>
  <c r="U640" i="57"/>
  <c r="S640" i="57"/>
  <c r="R640" i="57"/>
  <c r="T640" i="57" s="1"/>
  <c r="H640" i="57"/>
  <c r="G640" i="57"/>
  <c r="I640" i="57" s="1"/>
  <c r="U639" i="57"/>
  <c r="S639" i="57"/>
  <c r="R639" i="57"/>
  <c r="T639" i="57" s="1"/>
  <c r="H639" i="57"/>
  <c r="G639" i="57"/>
  <c r="I639" i="57" s="1"/>
  <c r="U638" i="57"/>
  <c r="S638" i="57"/>
  <c r="R638" i="57"/>
  <c r="T638" i="57" s="1"/>
  <c r="H638" i="57"/>
  <c r="G638" i="57"/>
  <c r="I638" i="57" s="1"/>
  <c r="U637" i="57"/>
  <c r="S637" i="57"/>
  <c r="R637" i="57"/>
  <c r="T637" i="57" s="1"/>
  <c r="H637" i="57"/>
  <c r="G637" i="57"/>
  <c r="I637" i="57" s="1"/>
  <c r="U636" i="57"/>
  <c r="S636" i="57"/>
  <c r="R636" i="57"/>
  <c r="T636" i="57" s="1"/>
  <c r="H636" i="57"/>
  <c r="G636" i="57"/>
  <c r="I636" i="57" s="1"/>
  <c r="R532" i="57"/>
  <c r="T532" i="57" s="1"/>
  <c r="S532" i="57"/>
  <c r="U532" i="57"/>
  <c r="R533" i="57"/>
  <c r="T533" i="57" s="1"/>
  <c r="S533" i="57"/>
  <c r="U533" i="57"/>
  <c r="R534" i="57"/>
  <c r="T534" i="57" s="1"/>
  <c r="S534" i="57"/>
  <c r="U534" i="57"/>
  <c r="R535" i="57"/>
  <c r="T535" i="57" s="1"/>
  <c r="S535" i="57"/>
  <c r="U535" i="57"/>
  <c r="R536" i="57"/>
  <c r="T536" i="57" s="1"/>
  <c r="S536" i="57"/>
  <c r="U536" i="57"/>
  <c r="R537" i="57"/>
  <c r="T537" i="57" s="1"/>
  <c r="S537" i="57"/>
  <c r="U537" i="57"/>
  <c r="R538" i="57"/>
  <c r="T538" i="57" s="1"/>
  <c r="S538" i="57"/>
  <c r="U538" i="57"/>
  <c r="R539" i="57"/>
  <c r="T539" i="57" s="1"/>
  <c r="S539" i="57"/>
  <c r="U539" i="57"/>
  <c r="R540" i="57"/>
  <c r="T540" i="57" s="1"/>
  <c r="S540" i="57"/>
  <c r="U540" i="57"/>
  <c r="R541" i="57"/>
  <c r="T541" i="57" s="1"/>
  <c r="S541" i="57"/>
  <c r="U541" i="57"/>
  <c r="R542" i="57"/>
  <c r="T542" i="57" s="1"/>
  <c r="S542" i="57"/>
  <c r="U542" i="57"/>
  <c r="R543" i="57"/>
  <c r="T543" i="57" s="1"/>
  <c r="S543" i="57"/>
  <c r="U543" i="57"/>
  <c r="R544" i="57"/>
  <c r="T544" i="57" s="1"/>
  <c r="S544" i="57"/>
  <c r="U544" i="57"/>
  <c r="R545" i="57"/>
  <c r="T545" i="57" s="1"/>
  <c r="S545" i="57"/>
  <c r="U545" i="57"/>
  <c r="R546" i="57"/>
  <c r="T546" i="57" s="1"/>
  <c r="S546" i="57"/>
  <c r="U546" i="57"/>
  <c r="R547" i="57"/>
  <c r="T547" i="57" s="1"/>
  <c r="S547" i="57"/>
  <c r="U547" i="57"/>
  <c r="R548" i="57"/>
  <c r="T548" i="57" s="1"/>
  <c r="S548" i="57"/>
  <c r="U548" i="57"/>
  <c r="R549" i="57"/>
  <c r="T549" i="57" s="1"/>
  <c r="S549" i="57"/>
  <c r="U549" i="57"/>
  <c r="R550" i="57"/>
  <c r="T550" i="57" s="1"/>
  <c r="S550" i="57"/>
  <c r="U550" i="57"/>
  <c r="R551" i="57"/>
  <c r="T551" i="57" s="1"/>
  <c r="S551" i="57"/>
  <c r="U551" i="57"/>
  <c r="R552" i="57"/>
  <c r="T552" i="57" s="1"/>
  <c r="S552" i="57"/>
  <c r="U552" i="57"/>
  <c r="R553" i="57"/>
  <c r="T553" i="57" s="1"/>
  <c r="S553" i="57"/>
  <c r="U553" i="57"/>
  <c r="R554" i="57"/>
  <c r="T554" i="57" s="1"/>
  <c r="S554" i="57"/>
  <c r="U554" i="57"/>
  <c r="R555" i="57"/>
  <c r="T555" i="57" s="1"/>
  <c r="S555" i="57"/>
  <c r="U555" i="57"/>
  <c r="R556" i="57"/>
  <c r="T556" i="57" s="1"/>
  <c r="S556" i="57"/>
  <c r="U556" i="57"/>
  <c r="R557" i="57"/>
  <c r="T557" i="57" s="1"/>
  <c r="S557" i="57"/>
  <c r="U557" i="57"/>
  <c r="R558" i="57"/>
  <c r="T558" i="57" s="1"/>
  <c r="S558" i="57"/>
  <c r="U558" i="57"/>
  <c r="R559" i="57"/>
  <c r="T559" i="57" s="1"/>
  <c r="S559" i="57"/>
  <c r="U559" i="57"/>
  <c r="R560" i="57"/>
  <c r="T560" i="57" s="1"/>
  <c r="S560" i="57"/>
  <c r="U560" i="57"/>
  <c r="R561" i="57"/>
  <c r="T561" i="57" s="1"/>
  <c r="S561" i="57"/>
  <c r="U561" i="57"/>
  <c r="R562" i="57"/>
  <c r="T562" i="57" s="1"/>
  <c r="S562" i="57"/>
  <c r="U562" i="57"/>
  <c r="R563" i="57"/>
  <c r="T563" i="57" s="1"/>
  <c r="S563" i="57"/>
  <c r="U563" i="57"/>
  <c r="R564" i="57"/>
  <c r="T564" i="57" s="1"/>
  <c r="S564" i="57"/>
  <c r="U564" i="57"/>
  <c r="R565" i="57"/>
  <c r="T565" i="57" s="1"/>
  <c r="S565" i="57"/>
  <c r="U565" i="57"/>
  <c r="R566" i="57"/>
  <c r="T566" i="57" s="1"/>
  <c r="S566" i="57"/>
  <c r="U566" i="57"/>
  <c r="R567" i="57"/>
  <c r="T567" i="57" s="1"/>
  <c r="S567" i="57"/>
  <c r="U567" i="57"/>
  <c r="R568" i="57"/>
  <c r="T568" i="57" s="1"/>
  <c r="S568" i="57"/>
  <c r="U568" i="57"/>
  <c r="R569" i="57"/>
  <c r="T569" i="57" s="1"/>
  <c r="S569" i="57"/>
  <c r="U569" i="57"/>
  <c r="R570" i="57"/>
  <c r="T570" i="57" s="1"/>
  <c r="S570" i="57"/>
  <c r="U570" i="57"/>
  <c r="R571" i="57"/>
  <c r="T571" i="57" s="1"/>
  <c r="S571" i="57"/>
  <c r="U571" i="57"/>
  <c r="R572" i="57"/>
  <c r="T572" i="57" s="1"/>
  <c r="S572" i="57"/>
  <c r="U572" i="57"/>
  <c r="R573" i="57"/>
  <c r="T573" i="57" s="1"/>
  <c r="S573" i="57"/>
  <c r="U573" i="57"/>
  <c r="R574" i="57"/>
  <c r="T574" i="57" s="1"/>
  <c r="S574" i="57"/>
  <c r="U574" i="57"/>
  <c r="R575" i="57"/>
  <c r="T575" i="57" s="1"/>
  <c r="S575" i="57"/>
  <c r="U575" i="57"/>
  <c r="R576" i="57"/>
  <c r="T576" i="57" s="1"/>
  <c r="S576" i="57"/>
  <c r="U576" i="57"/>
  <c r="R577" i="57"/>
  <c r="T577" i="57" s="1"/>
  <c r="S577" i="57"/>
  <c r="U577" i="57"/>
  <c r="R578" i="57"/>
  <c r="T578" i="57" s="1"/>
  <c r="S578" i="57"/>
  <c r="U578" i="57"/>
  <c r="R579" i="57"/>
  <c r="T579" i="57" s="1"/>
  <c r="S579" i="57"/>
  <c r="U579" i="57"/>
  <c r="R580" i="57"/>
  <c r="T580" i="57" s="1"/>
  <c r="S580" i="57"/>
  <c r="U580" i="57"/>
  <c r="R581" i="57"/>
  <c r="T581" i="57" s="1"/>
  <c r="S581" i="57"/>
  <c r="U581" i="57"/>
  <c r="R582" i="57"/>
  <c r="T582" i="57" s="1"/>
  <c r="S582" i="57"/>
  <c r="U582" i="57"/>
  <c r="R583" i="57"/>
  <c r="T583" i="57" s="1"/>
  <c r="S583" i="57"/>
  <c r="U583" i="57"/>
  <c r="R584" i="57"/>
  <c r="T584" i="57" s="1"/>
  <c r="S584" i="57"/>
  <c r="U584" i="57"/>
  <c r="R585" i="57"/>
  <c r="T585" i="57" s="1"/>
  <c r="S585" i="57"/>
  <c r="U585" i="57"/>
  <c r="R586" i="57"/>
  <c r="T586" i="57" s="1"/>
  <c r="S586" i="57"/>
  <c r="U586" i="57"/>
  <c r="R587" i="57"/>
  <c r="T587" i="57" s="1"/>
  <c r="S587" i="57"/>
  <c r="U587" i="57"/>
  <c r="R588" i="57"/>
  <c r="T588" i="57" s="1"/>
  <c r="S588" i="57"/>
  <c r="U588" i="57"/>
  <c r="R589" i="57"/>
  <c r="T589" i="57" s="1"/>
  <c r="S589" i="57"/>
  <c r="U589" i="57"/>
  <c r="R590" i="57"/>
  <c r="T590" i="57" s="1"/>
  <c r="S590" i="57"/>
  <c r="U590" i="57"/>
  <c r="R591" i="57"/>
  <c r="T591" i="57" s="1"/>
  <c r="S591" i="57"/>
  <c r="U591" i="57"/>
  <c r="R592" i="57"/>
  <c r="T592" i="57" s="1"/>
  <c r="S592" i="57"/>
  <c r="U592" i="57"/>
  <c r="R593" i="57"/>
  <c r="T593" i="57" s="1"/>
  <c r="S593" i="57"/>
  <c r="U593" i="57"/>
  <c r="R594" i="57"/>
  <c r="T594" i="57" s="1"/>
  <c r="S594" i="57"/>
  <c r="U594" i="57"/>
  <c r="R595" i="57"/>
  <c r="T595" i="57" s="1"/>
  <c r="S595" i="57"/>
  <c r="U595" i="57"/>
  <c r="R596" i="57"/>
  <c r="T596" i="57" s="1"/>
  <c r="S596" i="57"/>
  <c r="U596" i="57"/>
  <c r="R597" i="57"/>
  <c r="T597" i="57" s="1"/>
  <c r="S597" i="57"/>
  <c r="U597" i="57"/>
  <c r="R598" i="57"/>
  <c r="T598" i="57" s="1"/>
  <c r="S598" i="57"/>
  <c r="U598" i="57"/>
  <c r="R599" i="57"/>
  <c r="T599" i="57" s="1"/>
  <c r="S599" i="57"/>
  <c r="U599" i="57"/>
  <c r="R600" i="57"/>
  <c r="T600" i="57" s="1"/>
  <c r="S600" i="57"/>
  <c r="U600" i="57"/>
  <c r="R601" i="57"/>
  <c r="T601" i="57" s="1"/>
  <c r="S601" i="57"/>
  <c r="U601" i="57"/>
  <c r="R602" i="57"/>
  <c r="T602" i="57" s="1"/>
  <c r="S602" i="57"/>
  <c r="U602" i="57"/>
  <c r="R603" i="57"/>
  <c r="T603" i="57" s="1"/>
  <c r="S603" i="57"/>
  <c r="U603" i="57"/>
  <c r="R604" i="57"/>
  <c r="T604" i="57" s="1"/>
  <c r="S604" i="57"/>
  <c r="U604" i="57"/>
  <c r="R605" i="57"/>
  <c r="T605" i="57" s="1"/>
  <c r="S605" i="57"/>
  <c r="U605" i="57"/>
  <c r="R606" i="57"/>
  <c r="T606" i="57" s="1"/>
  <c r="S606" i="57"/>
  <c r="U606" i="57"/>
  <c r="R607" i="57"/>
  <c r="T607" i="57" s="1"/>
  <c r="S607" i="57"/>
  <c r="U607" i="57"/>
  <c r="R608" i="57"/>
  <c r="T608" i="57" s="1"/>
  <c r="S608" i="57"/>
  <c r="U608" i="57"/>
  <c r="R609" i="57"/>
  <c r="T609" i="57" s="1"/>
  <c r="S609" i="57"/>
  <c r="U609" i="57"/>
  <c r="R610" i="57"/>
  <c r="T610" i="57" s="1"/>
  <c r="S610" i="57"/>
  <c r="U610" i="57"/>
  <c r="R611" i="57"/>
  <c r="T611" i="57" s="1"/>
  <c r="S611" i="57"/>
  <c r="U611" i="57"/>
  <c r="R612" i="57"/>
  <c r="T612" i="57" s="1"/>
  <c r="S612" i="57"/>
  <c r="U612" i="57"/>
  <c r="R613" i="57"/>
  <c r="T613" i="57" s="1"/>
  <c r="S613" i="57"/>
  <c r="U613" i="57"/>
  <c r="R614" i="57"/>
  <c r="T614" i="57" s="1"/>
  <c r="S614" i="57"/>
  <c r="U614" i="57"/>
  <c r="R615" i="57"/>
  <c r="T615" i="57" s="1"/>
  <c r="S615" i="57"/>
  <c r="U615" i="57"/>
  <c r="R616" i="57"/>
  <c r="T616" i="57" s="1"/>
  <c r="S616" i="57"/>
  <c r="U616" i="57"/>
  <c r="R617" i="57"/>
  <c r="T617" i="57" s="1"/>
  <c r="S617" i="57"/>
  <c r="U617" i="57"/>
  <c r="R618" i="57"/>
  <c r="T618" i="57" s="1"/>
  <c r="S618" i="57"/>
  <c r="U618" i="57"/>
  <c r="R619" i="57"/>
  <c r="T619" i="57" s="1"/>
  <c r="S619" i="57"/>
  <c r="U619" i="57"/>
  <c r="R620" i="57"/>
  <c r="T620" i="57" s="1"/>
  <c r="S620" i="57"/>
  <c r="U620" i="57"/>
  <c r="R621" i="57"/>
  <c r="T621" i="57" s="1"/>
  <c r="S621" i="57"/>
  <c r="U621" i="57"/>
  <c r="R622" i="57"/>
  <c r="T622" i="57" s="1"/>
  <c r="S622" i="57"/>
  <c r="U622" i="57"/>
  <c r="R623" i="57"/>
  <c r="T623" i="57" s="1"/>
  <c r="S623" i="57"/>
  <c r="U623" i="57"/>
  <c r="R624" i="57"/>
  <c r="T624" i="57" s="1"/>
  <c r="S624" i="57"/>
  <c r="U624" i="57"/>
  <c r="R625" i="57"/>
  <c r="T625" i="57" s="1"/>
  <c r="S625" i="57"/>
  <c r="U625" i="57"/>
  <c r="H532" i="57"/>
  <c r="I532" i="57"/>
  <c r="H533" i="57"/>
  <c r="I533" i="57"/>
  <c r="H534" i="57"/>
  <c r="I534" i="57"/>
  <c r="H535" i="57"/>
  <c r="I535" i="57"/>
  <c r="H536" i="57"/>
  <c r="I536" i="57"/>
  <c r="H537" i="57"/>
  <c r="I537" i="57"/>
  <c r="H538" i="57"/>
  <c r="I538" i="57"/>
  <c r="H539" i="57"/>
  <c r="I539" i="57"/>
  <c r="H540" i="57"/>
  <c r="I540" i="57"/>
  <c r="H541" i="57"/>
  <c r="I541" i="57"/>
  <c r="H542" i="57"/>
  <c r="I542" i="57"/>
  <c r="H543" i="57"/>
  <c r="I543" i="57"/>
  <c r="H544" i="57"/>
  <c r="I544" i="57"/>
  <c r="H545" i="57"/>
  <c r="I545" i="57"/>
  <c r="H546" i="57"/>
  <c r="I546" i="57"/>
  <c r="H547" i="57"/>
  <c r="I547" i="57"/>
  <c r="H548" i="57"/>
  <c r="I548" i="57"/>
  <c r="H549" i="57"/>
  <c r="I549" i="57"/>
  <c r="H550" i="57"/>
  <c r="I550" i="57"/>
  <c r="H551" i="57"/>
  <c r="I551" i="57"/>
  <c r="H552" i="57"/>
  <c r="I552" i="57"/>
  <c r="H553" i="57"/>
  <c r="I553" i="57"/>
  <c r="H554" i="57"/>
  <c r="I554" i="57"/>
  <c r="H555" i="57"/>
  <c r="I555" i="57"/>
  <c r="H556" i="57"/>
  <c r="I556" i="57"/>
  <c r="H557" i="57"/>
  <c r="I557" i="57"/>
  <c r="H558" i="57"/>
  <c r="I558" i="57"/>
  <c r="H559" i="57"/>
  <c r="I559" i="57"/>
  <c r="H560" i="57"/>
  <c r="I560" i="57"/>
  <c r="H561" i="57"/>
  <c r="I561" i="57"/>
  <c r="H562" i="57"/>
  <c r="I562" i="57"/>
  <c r="H563" i="57"/>
  <c r="I563" i="57"/>
  <c r="H564" i="57"/>
  <c r="I564" i="57"/>
  <c r="H565" i="57"/>
  <c r="I565" i="57"/>
  <c r="H566" i="57"/>
  <c r="I566" i="57"/>
  <c r="H567" i="57"/>
  <c r="I567" i="57"/>
  <c r="H568" i="57"/>
  <c r="I568" i="57"/>
  <c r="H569" i="57"/>
  <c r="I569" i="57"/>
  <c r="H570" i="57"/>
  <c r="I570" i="57"/>
  <c r="H571" i="57"/>
  <c r="I571" i="57"/>
  <c r="H572" i="57"/>
  <c r="I572" i="57"/>
  <c r="H573" i="57"/>
  <c r="I573" i="57"/>
  <c r="H574" i="57"/>
  <c r="I574" i="57"/>
  <c r="H575" i="57"/>
  <c r="I575" i="57"/>
  <c r="H576" i="57"/>
  <c r="I576" i="57"/>
  <c r="H577" i="57"/>
  <c r="I577" i="57"/>
  <c r="H578" i="57"/>
  <c r="I578" i="57"/>
  <c r="H579" i="57"/>
  <c r="I579" i="57"/>
  <c r="H580" i="57"/>
  <c r="I580" i="57"/>
  <c r="H581" i="57"/>
  <c r="I581" i="57"/>
  <c r="H582" i="57"/>
  <c r="I582" i="57"/>
  <c r="H583" i="57"/>
  <c r="I583" i="57"/>
  <c r="H584" i="57"/>
  <c r="I584" i="57"/>
  <c r="H585" i="57"/>
  <c r="I585" i="57"/>
  <c r="H586" i="57"/>
  <c r="I586" i="57"/>
  <c r="H587" i="57"/>
  <c r="I587" i="57"/>
  <c r="H588" i="57"/>
  <c r="I588" i="57"/>
  <c r="H589" i="57"/>
  <c r="I589" i="57"/>
  <c r="H590" i="57"/>
  <c r="I590" i="57"/>
  <c r="H591" i="57"/>
  <c r="I591" i="57"/>
  <c r="H592" i="57"/>
  <c r="I592" i="57"/>
  <c r="H593" i="57"/>
  <c r="I593" i="57"/>
  <c r="H594" i="57"/>
  <c r="I594" i="57"/>
  <c r="H595" i="57"/>
  <c r="I595" i="57"/>
  <c r="H596" i="57"/>
  <c r="I596" i="57"/>
  <c r="H597" i="57"/>
  <c r="I597" i="57"/>
  <c r="H598" i="57"/>
  <c r="I598" i="57"/>
  <c r="H599" i="57"/>
  <c r="I599" i="57"/>
  <c r="H600" i="57"/>
  <c r="I600" i="57"/>
  <c r="H601" i="57"/>
  <c r="I601" i="57"/>
  <c r="H602" i="57"/>
  <c r="I602" i="57"/>
  <c r="H603" i="57"/>
  <c r="I603" i="57"/>
  <c r="H604" i="57"/>
  <c r="I604" i="57"/>
  <c r="H605" i="57"/>
  <c r="I605" i="57"/>
  <c r="H606" i="57"/>
  <c r="I606" i="57"/>
  <c r="H607" i="57"/>
  <c r="I607" i="57"/>
  <c r="H608" i="57"/>
  <c r="I608" i="57"/>
  <c r="H609" i="57"/>
  <c r="I609" i="57"/>
  <c r="H610" i="57"/>
  <c r="I610" i="57"/>
  <c r="H611" i="57"/>
  <c r="I611" i="57"/>
  <c r="H612" i="57"/>
  <c r="I612" i="57"/>
  <c r="H613" i="57"/>
  <c r="I613" i="57"/>
  <c r="H614" i="57"/>
  <c r="I614" i="57"/>
  <c r="H615" i="57"/>
  <c r="I615" i="57"/>
  <c r="H616" i="57"/>
  <c r="I616" i="57"/>
  <c r="H617" i="57"/>
  <c r="I617" i="57"/>
  <c r="H618" i="57"/>
  <c r="I618" i="57"/>
  <c r="H619" i="57"/>
  <c r="I619" i="57"/>
  <c r="H620" i="57"/>
  <c r="I620" i="57"/>
  <c r="H621" i="57"/>
  <c r="I621" i="57"/>
  <c r="H622" i="57"/>
  <c r="I622" i="57"/>
  <c r="H623" i="57"/>
  <c r="I623" i="57"/>
  <c r="A623" i="57" s="1"/>
  <c r="H624" i="57"/>
  <c r="I624" i="57"/>
  <c r="H625" i="57"/>
  <c r="I625" i="57"/>
  <c r="A625" i="57" s="1"/>
  <c r="U531" i="57"/>
  <c r="S531" i="57"/>
  <c r="R531" i="57"/>
  <c r="T531" i="57" s="1"/>
  <c r="U530" i="57"/>
  <c r="S530" i="57"/>
  <c r="R530" i="57"/>
  <c r="T530" i="57" s="1"/>
  <c r="U529" i="57"/>
  <c r="S529" i="57"/>
  <c r="R529" i="57"/>
  <c r="T529" i="57" s="1"/>
  <c r="U528" i="57"/>
  <c r="S528" i="57"/>
  <c r="R528" i="57"/>
  <c r="T528" i="57" s="1"/>
  <c r="U527" i="57"/>
  <c r="S527" i="57"/>
  <c r="R527" i="57"/>
  <c r="T527" i="57" s="1"/>
  <c r="U526" i="57"/>
  <c r="S526" i="57"/>
  <c r="R526" i="57"/>
  <c r="T526" i="57" s="1"/>
  <c r="U525" i="57"/>
  <c r="S525" i="57"/>
  <c r="R525" i="57"/>
  <c r="T525" i="57" s="1"/>
  <c r="U524" i="57"/>
  <c r="S524" i="57"/>
  <c r="R524" i="57"/>
  <c r="T524" i="57" s="1"/>
  <c r="U523" i="57"/>
  <c r="S523" i="57"/>
  <c r="R523" i="57"/>
  <c r="T523" i="57" s="1"/>
  <c r="U522" i="57"/>
  <c r="S522" i="57"/>
  <c r="R522" i="57"/>
  <c r="T522" i="57" s="1"/>
  <c r="U521" i="57"/>
  <c r="S521" i="57"/>
  <c r="R521" i="57"/>
  <c r="T521" i="57" s="1"/>
  <c r="U520" i="57"/>
  <c r="S520" i="57"/>
  <c r="R520" i="57"/>
  <c r="T520" i="57" s="1"/>
  <c r="U519" i="57"/>
  <c r="S519" i="57"/>
  <c r="R519" i="57"/>
  <c r="T519" i="57" s="1"/>
  <c r="U518" i="57"/>
  <c r="S518" i="57"/>
  <c r="R518" i="57"/>
  <c r="T518" i="57" s="1"/>
  <c r="U517" i="57"/>
  <c r="S517" i="57"/>
  <c r="R517" i="57"/>
  <c r="T517" i="57" s="1"/>
  <c r="U516" i="57"/>
  <c r="S516" i="57"/>
  <c r="R516" i="57"/>
  <c r="T516" i="57" s="1"/>
  <c r="U515" i="57"/>
  <c r="S515" i="57"/>
  <c r="R515" i="57"/>
  <c r="T515" i="57" s="1"/>
  <c r="U514" i="57"/>
  <c r="S514" i="57"/>
  <c r="R514" i="57"/>
  <c r="T514" i="57" s="1"/>
  <c r="U513" i="57"/>
  <c r="S513" i="57"/>
  <c r="R513" i="57"/>
  <c r="T513" i="57" s="1"/>
  <c r="U512" i="57"/>
  <c r="S512" i="57"/>
  <c r="R512" i="57"/>
  <c r="T512" i="57" s="1"/>
  <c r="U511" i="57"/>
  <c r="S511" i="57"/>
  <c r="R511" i="57"/>
  <c r="T511" i="57" s="1"/>
  <c r="U510" i="57"/>
  <c r="S510" i="57"/>
  <c r="R510" i="57"/>
  <c r="T510" i="57" s="1"/>
  <c r="U509" i="57"/>
  <c r="S509" i="57"/>
  <c r="R509" i="57"/>
  <c r="T509" i="57" s="1"/>
  <c r="U508" i="57"/>
  <c r="S508" i="57"/>
  <c r="R508" i="57"/>
  <c r="T508" i="57" s="1"/>
  <c r="U507" i="57"/>
  <c r="S507" i="57"/>
  <c r="R507" i="57"/>
  <c r="T507" i="57" s="1"/>
  <c r="U506" i="57"/>
  <c r="S506" i="57"/>
  <c r="R506" i="57"/>
  <c r="T506" i="57" s="1"/>
  <c r="U505" i="57"/>
  <c r="S505" i="57"/>
  <c r="R505" i="57"/>
  <c r="T505" i="57" s="1"/>
  <c r="U504" i="57"/>
  <c r="S504" i="57"/>
  <c r="R504" i="57"/>
  <c r="T504" i="57" s="1"/>
  <c r="U503" i="57"/>
  <c r="S503" i="57"/>
  <c r="R503" i="57"/>
  <c r="T503" i="57" s="1"/>
  <c r="U502" i="57"/>
  <c r="S502" i="57"/>
  <c r="R502" i="57"/>
  <c r="T502" i="57" s="1"/>
  <c r="U501" i="57"/>
  <c r="S501" i="57"/>
  <c r="R501" i="57"/>
  <c r="T501" i="57" s="1"/>
  <c r="U500" i="57"/>
  <c r="S500" i="57"/>
  <c r="R500" i="57"/>
  <c r="T500" i="57" s="1"/>
  <c r="U499" i="57"/>
  <c r="S499" i="57"/>
  <c r="R499" i="57"/>
  <c r="T499" i="57" s="1"/>
  <c r="U498" i="57"/>
  <c r="S498" i="57"/>
  <c r="R498" i="57"/>
  <c r="T498" i="57" s="1"/>
  <c r="U497" i="57"/>
  <c r="S497" i="57"/>
  <c r="R497" i="57"/>
  <c r="T497" i="57" s="1"/>
  <c r="U496" i="57"/>
  <c r="S496" i="57"/>
  <c r="R496" i="57"/>
  <c r="T496" i="57" s="1"/>
  <c r="U495" i="57"/>
  <c r="S495" i="57"/>
  <c r="R495" i="57"/>
  <c r="T495" i="57" s="1"/>
  <c r="U494" i="57"/>
  <c r="S494" i="57"/>
  <c r="R494" i="57"/>
  <c r="T494" i="57" s="1"/>
  <c r="U493" i="57"/>
  <c r="S493" i="57"/>
  <c r="R493" i="57"/>
  <c r="T493" i="57" s="1"/>
  <c r="U492" i="57"/>
  <c r="S492" i="57"/>
  <c r="R492" i="57"/>
  <c r="T492" i="57" s="1"/>
  <c r="U491" i="57"/>
  <c r="S491" i="57"/>
  <c r="R491" i="57"/>
  <c r="T491" i="57" s="1"/>
  <c r="U490" i="57"/>
  <c r="S490" i="57"/>
  <c r="R490" i="57"/>
  <c r="T490" i="57" s="1"/>
  <c r="U489" i="57"/>
  <c r="S489" i="57"/>
  <c r="R489" i="57"/>
  <c r="T489" i="57" s="1"/>
  <c r="U488" i="57"/>
  <c r="S488" i="57"/>
  <c r="R488" i="57"/>
  <c r="T488" i="57" s="1"/>
  <c r="U487" i="57"/>
  <c r="S487" i="57"/>
  <c r="R487" i="57"/>
  <c r="T487" i="57" s="1"/>
  <c r="U486" i="57"/>
  <c r="S486" i="57"/>
  <c r="R486" i="57"/>
  <c r="T486" i="57" s="1"/>
  <c r="U485" i="57"/>
  <c r="S485" i="57"/>
  <c r="R485" i="57"/>
  <c r="T485" i="57" s="1"/>
  <c r="U484" i="57"/>
  <c r="S484" i="57"/>
  <c r="R484" i="57"/>
  <c r="T484" i="57" s="1"/>
  <c r="U483" i="57"/>
  <c r="S483" i="57"/>
  <c r="R483" i="57"/>
  <c r="T483" i="57" s="1"/>
  <c r="U482" i="57"/>
  <c r="S482" i="57"/>
  <c r="R482" i="57"/>
  <c r="T482" i="57" s="1"/>
  <c r="U481" i="57"/>
  <c r="S481" i="57"/>
  <c r="R481" i="57"/>
  <c r="T481" i="57" s="1"/>
  <c r="U480" i="57"/>
  <c r="S480" i="57"/>
  <c r="R480" i="57"/>
  <c r="T480" i="57" s="1"/>
  <c r="U479" i="57"/>
  <c r="S479" i="57"/>
  <c r="R479" i="57"/>
  <c r="T479" i="57" s="1"/>
  <c r="U478" i="57"/>
  <c r="S478" i="57"/>
  <c r="R478" i="57"/>
  <c r="T478" i="57" s="1"/>
  <c r="U477" i="57"/>
  <c r="S477" i="57"/>
  <c r="R477" i="57"/>
  <c r="T477" i="57" s="1"/>
  <c r="U476" i="57"/>
  <c r="S476" i="57"/>
  <c r="R476" i="57"/>
  <c r="T476" i="57" s="1"/>
  <c r="U475" i="57"/>
  <c r="S475" i="57"/>
  <c r="R475" i="57"/>
  <c r="T475" i="57" s="1"/>
  <c r="U474" i="57"/>
  <c r="S474" i="57"/>
  <c r="R474" i="57"/>
  <c r="T474" i="57" s="1"/>
  <c r="U473" i="57"/>
  <c r="S473" i="57"/>
  <c r="R473" i="57"/>
  <c r="T473" i="57" s="1"/>
  <c r="U472" i="57"/>
  <c r="S472" i="57"/>
  <c r="R472" i="57"/>
  <c r="T472" i="57" s="1"/>
  <c r="U471" i="57"/>
  <c r="S471" i="57"/>
  <c r="R471" i="57"/>
  <c r="T471" i="57" s="1"/>
  <c r="U470" i="57"/>
  <c r="S470" i="57"/>
  <c r="R470" i="57"/>
  <c r="T470" i="57" s="1"/>
  <c r="U469" i="57"/>
  <c r="S469" i="57"/>
  <c r="R469" i="57"/>
  <c r="T469" i="57" s="1"/>
  <c r="U468" i="57"/>
  <c r="S468" i="57"/>
  <c r="R468" i="57"/>
  <c r="T468" i="57" s="1"/>
  <c r="U467" i="57"/>
  <c r="S467" i="57"/>
  <c r="R467" i="57"/>
  <c r="T467" i="57" s="1"/>
  <c r="U466" i="57"/>
  <c r="S466" i="57"/>
  <c r="R466" i="57"/>
  <c r="T466" i="57" s="1"/>
  <c r="U465" i="57"/>
  <c r="S465" i="57"/>
  <c r="R465" i="57"/>
  <c r="T465" i="57" s="1"/>
  <c r="U464" i="57"/>
  <c r="S464" i="57"/>
  <c r="R464" i="57"/>
  <c r="T464" i="57" s="1"/>
  <c r="U463" i="57"/>
  <c r="S463" i="57"/>
  <c r="R463" i="57"/>
  <c r="T463" i="57" s="1"/>
  <c r="U462" i="57"/>
  <c r="S462" i="57"/>
  <c r="R462" i="57"/>
  <c r="T462" i="57" s="1"/>
  <c r="U461" i="57"/>
  <c r="S461" i="57"/>
  <c r="R461" i="57"/>
  <c r="T461" i="57" s="1"/>
  <c r="U460" i="57"/>
  <c r="S460" i="57"/>
  <c r="R460" i="57"/>
  <c r="T460" i="57" s="1"/>
  <c r="U459" i="57"/>
  <c r="S459" i="57"/>
  <c r="R459" i="57"/>
  <c r="T459" i="57" s="1"/>
  <c r="U458" i="57"/>
  <c r="S458" i="57"/>
  <c r="R458" i="57"/>
  <c r="T458" i="57" s="1"/>
  <c r="U457" i="57"/>
  <c r="S457" i="57"/>
  <c r="R457" i="57"/>
  <c r="T457" i="57" s="1"/>
  <c r="U456" i="57"/>
  <c r="S456" i="57"/>
  <c r="R456" i="57"/>
  <c r="T456" i="57" s="1"/>
  <c r="U455" i="57"/>
  <c r="S455" i="57"/>
  <c r="R455" i="57"/>
  <c r="T455" i="57" s="1"/>
  <c r="U454" i="57"/>
  <c r="S454" i="57"/>
  <c r="R454" i="57"/>
  <c r="T454" i="57" s="1"/>
  <c r="U453" i="57"/>
  <c r="S453" i="57"/>
  <c r="R453" i="57"/>
  <c r="T453" i="57" s="1"/>
  <c r="U452" i="57"/>
  <c r="S452" i="57"/>
  <c r="R452" i="57"/>
  <c r="T452" i="57" s="1"/>
  <c r="U451" i="57"/>
  <c r="S451" i="57"/>
  <c r="R451" i="57"/>
  <c r="T451" i="57" s="1"/>
  <c r="U450" i="57"/>
  <c r="S450" i="57"/>
  <c r="R450" i="57"/>
  <c r="T450" i="57" s="1"/>
  <c r="U449" i="57"/>
  <c r="S449" i="57"/>
  <c r="R449" i="57"/>
  <c r="T449" i="57" s="1"/>
  <c r="U448" i="57"/>
  <c r="S448" i="57"/>
  <c r="R448" i="57"/>
  <c r="T448" i="57" s="1"/>
  <c r="U447" i="57"/>
  <c r="S447" i="57"/>
  <c r="R447" i="57"/>
  <c r="T447" i="57" s="1"/>
  <c r="U446" i="57"/>
  <c r="S446" i="57"/>
  <c r="R446" i="57"/>
  <c r="T446" i="57" s="1"/>
  <c r="U445" i="57"/>
  <c r="S445" i="57"/>
  <c r="R445" i="57"/>
  <c r="T445" i="57" s="1"/>
  <c r="U444" i="57"/>
  <c r="S444" i="57"/>
  <c r="R444" i="57"/>
  <c r="T444" i="57" s="1"/>
  <c r="U443" i="57"/>
  <c r="S443" i="57"/>
  <c r="R443" i="57"/>
  <c r="T443" i="57" s="1"/>
  <c r="U442" i="57"/>
  <c r="S442" i="57"/>
  <c r="R442" i="57"/>
  <c r="T442" i="57" s="1"/>
  <c r="U441" i="57"/>
  <c r="S441" i="57"/>
  <c r="R441" i="57"/>
  <c r="T441" i="57" s="1"/>
  <c r="U440" i="57"/>
  <c r="S440" i="57"/>
  <c r="R440" i="57"/>
  <c r="T440" i="57" s="1"/>
  <c r="U439" i="57"/>
  <c r="S439" i="57"/>
  <c r="R439" i="57"/>
  <c r="T439" i="57" s="1"/>
  <c r="U438" i="57"/>
  <c r="S438" i="57"/>
  <c r="R438" i="57"/>
  <c r="T438" i="57" s="1"/>
  <c r="U437" i="57"/>
  <c r="S437" i="57"/>
  <c r="R437" i="57"/>
  <c r="T437" i="57" s="1"/>
  <c r="U436" i="57"/>
  <c r="S436" i="57"/>
  <c r="R436" i="57"/>
  <c r="T436" i="57" s="1"/>
  <c r="U435" i="57"/>
  <c r="S435" i="57"/>
  <c r="R435" i="57"/>
  <c r="T435" i="57" s="1"/>
  <c r="U434" i="57"/>
  <c r="S434" i="57"/>
  <c r="R434" i="57"/>
  <c r="T434" i="57" s="1"/>
  <c r="U433" i="57"/>
  <c r="S433" i="57"/>
  <c r="R433" i="57"/>
  <c r="T433" i="57" s="1"/>
  <c r="U432" i="57"/>
  <c r="S432" i="57"/>
  <c r="R432" i="57"/>
  <c r="T432" i="57" s="1"/>
  <c r="U431" i="57"/>
  <c r="S431" i="57"/>
  <c r="R431" i="57"/>
  <c r="T431" i="57" s="1"/>
  <c r="U430" i="57"/>
  <c r="S430" i="57"/>
  <c r="R430" i="57"/>
  <c r="T430" i="57" s="1"/>
  <c r="U429" i="57"/>
  <c r="S429" i="57"/>
  <c r="R429" i="57"/>
  <c r="T429" i="57" s="1"/>
  <c r="U428" i="57"/>
  <c r="S428" i="57"/>
  <c r="R428" i="57"/>
  <c r="T428" i="57" s="1"/>
  <c r="U427" i="57"/>
  <c r="S427" i="57"/>
  <c r="R427" i="57"/>
  <c r="T427" i="57" s="1"/>
  <c r="U426" i="57"/>
  <c r="S426" i="57"/>
  <c r="R426" i="57"/>
  <c r="T426" i="57" s="1"/>
  <c r="U425" i="57"/>
  <c r="S425" i="57"/>
  <c r="R425" i="57"/>
  <c r="T425" i="57" s="1"/>
  <c r="U424" i="57"/>
  <c r="S424" i="57"/>
  <c r="R424" i="57"/>
  <c r="T424" i="57" s="1"/>
  <c r="U423" i="57"/>
  <c r="S423" i="57"/>
  <c r="R423" i="57"/>
  <c r="T423" i="57" s="1"/>
  <c r="U422" i="57"/>
  <c r="S422" i="57"/>
  <c r="R422" i="57"/>
  <c r="T422" i="57" s="1"/>
  <c r="U421" i="57"/>
  <c r="S421" i="57"/>
  <c r="R421" i="57"/>
  <c r="T421" i="57" s="1"/>
  <c r="U420" i="57"/>
  <c r="S420" i="57"/>
  <c r="R420" i="57"/>
  <c r="T420" i="57" s="1"/>
  <c r="U419" i="57"/>
  <c r="S419" i="57"/>
  <c r="R419" i="57"/>
  <c r="T419" i="57" s="1"/>
  <c r="U418" i="57"/>
  <c r="S418" i="57"/>
  <c r="R418" i="57"/>
  <c r="T418" i="57" s="1"/>
  <c r="U417" i="57"/>
  <c r="S417" i="57"/>
  <c r="R417" i="57"/>
  <c r="T417" i="57" s="1"/>
  <c r="U416" i="57"/>
  <c r="S416" i="57"/>
  <c r="R416" i="57"/>
  <c r="T416" i="57" s="1"/>
  <c r="U415" i="57"/>
  <c r="S415" i="57"/>
  <c r="R415" i="57"/>
  <c r="T415" i="57" s="1"/>
  <c r="U414" i="57"/>
  <c r="S414" i="57"/>
  <c r="R414" i="57"/>
  <c r="T414" i="57" s="1"/>
  <c r="U413" i="57"/>
  <c r="S413" i="57"/>
  <c r="R413" i="57"/>
  <c r="T413" i="57" s="1"/>
  <c r="U412" i="57"/>
  <c r="S412" i="57"/>
  <c r="R412" i="57"/>
  <c r="T412" i="57" s="1"/>
  <c r="U411" i="57"/>
  <c r="S411" i="57"/>
  <c r="R411" i="57"/>
  <c r="T411" i="57" s="1"/>
  <c r="U410" i="57"/>
  <c r="S410" i="57"/>
  <c r="R410" i="57"/>
  <c r="T410" i="57" s="1"/>
  <c r="U409" i="57"/>
  <c r="S409" i="57"/>
  <c r="R409" i="57"/>
  <c r="T409" i="57" s="1"/>
  <c r="U408" i="57"/>
  <c r="S408" i="57"/>
  <c r="R408" i="57"/>
  <c r="T408" i="57" s="1"/>
  <c r="U407" i="57"/>
  <c r="S407" i="57"/>
  <c r="R407" i="57"/>
  <c r="T407" i="57" s="1"/>
  <c r="U406" i="57"/>
  <c r="S406" i="57"/>
  <c r="R406" i="57"/>
  <c r="T406" i="57" s="1"/>
  <c r="U405" i="57"/>
  <c r="S405" i="57"/>
  <c r="R405" i="57"/>
  <c r="T405" i="57" s="1"/>
  <c r="U404" i="57"/>
  <c r="S404" i="57"/>
  <c r="R404" i="57"/>
  <c r="T404" i="57" s="1"/>
  <c r="U403" i="57"/>
  <c r="S403" i="57"/>
  <c r="R403" i="57"/>
  <c r="T403" i="57" s="1"/>
  <c r="U402" i="57"/>
  <c r="S402" i="57"/>
  <c r="R402" i="57"/>
  <c r="T402" i="57" s="1"/>
  <c r="U401" i="57"/>
  <c r="S401" i="57"/>
  <c r="R401" i="57"/>
  <c r="T401" i="57" s="1"/>
  <c r="U400" i="57"/>
  <c r="S400" i="57"/>
  <c r="R400" i="57"/>
  <c r="T400" i="57" s="1"/>
  <c r="U399" i="57"/>
  <c r="S399" i="57"/>
  <c r="R399" i="57"/>
  <c r="T399" i="57" s="1"/>
  <c r="U398" i="57"/>
  <c r="S398" i="57"/>
  <c r="R398" i="57"/>
  <c r="T398" i="57" s="1"/>
  <c r="U397" i="57"/>
  <c r="S397" i="57"/>
  <c r="R397" i="57"/>
  <c r="T397" i="57" s="1"/>
  <c r="U396" i="57"/>
  <c r="S396" i="57"/>
  <c r="R396" i="57"/>
  <c r="T396" i="57" s="1"/>
  <c r="U395" i="57"/>
  <c r="S395" i="57"/>
  <c r="R395" i="57"/>
  <c r="T395" i="57" s="1"/>
  <c r="U394" i="57"/>
  <c r="S394" i="57"/>
  <c r="R394" i="57"/>
  <c r="T394" i="57" s="1"/>
  <c r="U393" i="57"/>
  <c r="S393" i="57"/>
  <c r="R393" i="57"/>
  <c r="T393" i="57" s="1"/>
  <c r="U392" i="57"/>
  <c r="S392" i="57"/>
  <c r="R392" i="57"/>
  <c r="T392" i="57" s="1"/>
  <c r="U391" i="57"/>
  <c r="S391" i="57"/>
  <c r="R391" i="57"/>
  <c r="T391" i="57" s="1"/>
  <c r="U390" i="57"/>
  <c r="S390" i="57"/>
  <c r="R390" i="57"/>
  <c r="T390" i="57" s="1"/>
  <c r="U389" i="57"/>
  <c r="S389" i="57"/>
  <c r="R389" i="57"/>
  <c r="T389" i="57" s="1"/>
  <c r="U388" i="57"/>
  <c r="S388" i="57"/>
  <c r="R388" i="57"/>
  <c r="T388" i="57" s="1"/>
  <c r="U387" i="57"/>
  <c r="S387" i="57"/>
  <c r="R387" i="57"/>
  <c r="T387" i="57" s="1"/>
  <c r="U386" i="57"/>
  <c r="S386" i="57"/>
  <c r="R386" i="57"/>
  <c r="T386" i="57" s="1"/>
  <c r="U385" i="57"/>
  <c r="S385" i="57"/>
  <c r="R385" i="57"/>
  <c r="T385" i="57" s="1"/>
  <c r="U384" i="57"/>
  <c r="S384" i="57"/>
  <c r="R384" i="57"/>
  <c r="T384" i="57" s="1"/>
  <c r="U383" i="57"/>
  <c r="S383" i="57"/>
  <c r="R383" i="57"/>
  <c r="T383" i="57" s="1"/>
  <c r="U382" i="57"/>
  <c r="S382" i="57"/>
  <c r="R382" i="57"/>
  <c r="T382" i="57" s="1"/>
  <c r="A624" i="57" l="1"/>
  <c r="A622" i="57"/>
  <c r="A620" i="57"/>
  <c r="A618" i="57"/>
  <c r="A616" i="57"/>
  <c r="A614" i="57"/>
  <c r="A612" i="57"/>
  <c r="L382" i="57"/>
  <c r="L386" i="57"/>
  <c r="L402" i="57"/>
  <c r="L410" i="57"/>
  <c r="L418" i="57"/>
  <c r="L426" i="57"/>
  <c r="L438" i="57"/>
  <c r="L450" i="57"/>
  <c r="L454" i="57"/>
  <c r="L458" i="57"/>
  <c r="L462" i="57"/>
  <c r="L466" i="57"/>
  <c r="L470" i="57"/>
  <c r="L474" i="57"/>
  <c r="L478" i="57"/>
  <c r="L482" i="57"/>
  <c r="L486" i="57"/>
  <c r="L490" i="57"/>
  <c r="L494" i="57"/>
  <c r="L498" i="57"/>
  <c r="L502" i="57"/>
  <c r="L506" i="57"/>
  <c r="L510" i="57"/>
  <c r="L514" i="57"/>
  <c r="L518" i="57"/>
  <c r="L522" i="57"/>
  <c r="L526" i="57"/>
  <c r="L530" i="57"/>
  <c r="L390" i="57"/>
  <c r="L394" i="57"/>
  <c r="L398" i="57"/>
  <c r="L406" i="57"/>
  <c r="L414" i="57"/>
  <c r="L422" i="57"/>
  <c r="L430" i="57"/>
  <c r="L434" i="57"/>
  <c r="L442" i="57"/>
  <c r="L446" i="57"/>
  <c r="L561" i="57"/>
  <c r="L557" i="57"/>
  <c r="L553" i="57"/>
  <c r="L549" i="57"/>
  <c r="L541" i="57"/>
  <c r="L537" i="57"/>
  <c r="L545" i="57"/>
  <c r="L533" i="57"/>
  <c r="L385" i="57"/>
  <c r="L389" i="57"/>
  <c r="L393" i="57"/>
  <c r="L397" i="57"/>
  <c r="L401" i="57"/>
  <c r="L405" i="57"/>
  <c r="L421" i="57"/>
  <c r="L425" i="57"/>
  <c r="L429" i="57"/>
  <c r="L433" i="57"/>
  <c r="L437" i="57"/>
  <c r="L441" i="57"/>
  <c r="L445" i="57"/>
  <c r="L449" i="57"/>
  <c r="L453" i="57"/>
  <c r="L457" i="57"/>
  <c r="L461" i="57"/>
  <c r="L465" i="57"/>
  <c r="L469" i="57"/>
  <c r="L473" i="57"/>
  <c r="L477" i="57"/>
  <c r="L481" i="57"/>
  <c r="L485" i="57"/>
  <c r="L489" i="57"/>
  <c r="L493" i="57"/>
  <c r="L497" i="57"/>
  <c r="L501" i="57"/>
  <c r="L505" i="57"/>
  <c r="L509" i="57"/>
  <c r="L513" i="57"/>
  <c r="L517" i="57"/>
  <c r="L521" i="57"/>
  <c r="L525" i="57"/>
  <c r="L529" i="57"/>
  <c r="L409" i="57"/>
  <c r="L413" i="57"/>
  <c r="L417" i="57"/>
  <c r="L558" i="57"/>
  <c r="L554" i="57"/>
  <c r="L550" i="57"/>
  <c r="L546" i="57"/>
  <c r="L542" i="57"/>
  <c r="L538" i="57"/>
  <c r="L534" i="57"/>
  <c r="L384" i="57"/>
  <c r="L388" i="57"/>
  <c r="L396" i="57"/>
  <c r="L408" i="57"/>
  <c r="L412" i="57"/>
  <c r="L416" i="57"/>
  <c r="L420" i="57"/>
  <c r="L424" i="57"/>
  <c r="L428" i="57"/>
  <c r="L432" i="57"/>
  <c r="L436" i="57"/>
  <c r="L440" i="57"/>
  <c r="L444" i="57"/>
  <c r="L448" i="57"/>
  <c r="L452" i="57"/>
  <c r="L456" i="57"/>
  <c r="L460" i="57"/>
  <c r="L464" i="57"/>
  <c r="L468" i="57"/>
  <c r="L472" i="57"/>
  <c r="L476" i="57"/>
  <c r="L480" i="57"/>
  <c r="L484" i="57"/>
  <c r="L488" i="57"/>
  <c r="L492" i="57"/>
  <c r="L496" i="57"/>
  <c r="L500" i="57"/>
  <c r="L504" i="57"/>
  <c r="L508" i="57"/>
  <c r="L512" i="57"/>
  <c r="L516" i="57"/>
  <c r="L520" i="57"/>
  <c r="L524" i="57"/>
  <c r="L528" i="57"/>
  <c r="L559" i="57"/>
  <c r="L555" i="57"/>
  <c r="L551" i="57"/>
  <c r="L547" i="57"/>
  <c r="L543" i="57"/>
  <c r="L539" i="57"/>
  <c r="L535" i="57"/>
  <c r="L392" i="57"/>
  <c r="L400" i="57"/>
  <c r="L404" i="57"/>
  <c r="L383" i="57"/>
  <c r="L387" i="57"/>
  <c r="L391" i="57"/>
  <c r="L395" i="57"/>
  <c r="L399" i="57"/>
  <c r="L403" i="57"/>
  <c r="L407" i="57"/>
  <c r="L411" i="57"/>
  <c r="L415" i="57"/>
  <c r="L419" i="57"/>
  <c r="L423" i="57"/>
  <c r="L427" i="57"/>
  <c r="L431" i="57"/>
  <c r="L435" i="57"/>
  <c r="L439" i="57"/>
  <c r="L443" i="57"/>
  <c r="L447" i="57"/>
  <c r="L451" i="57"/>
  <c r="L455" i="57"/>
  <c r="L459" i="57"/>
  <c r="L463" i="57"/>
  <c r="L467" i="57"/>
  <c r="L471" i="57"/>
  <c r="L475" i="57"/>
  <c r="L479" i="57"/>
  <c r="L483" i="57"/>
  <c r="L487" i="57"/>
  <c r="L491" i="57"/>
  <c r="L495" i="57"/>
  <c r="L499" i="57"/>
  <c r="L503" i="57"/>
  <c r="L507" i="57"/>
  <c r="L511" i="57"/>
  <c r="L515" i="57"/>
  <c r="L519" i="57"/>
  <c r="L523" i="57"/>
  <c r="L527" i="57"/>
  <c r="L531" i="57"/>
  <c r="L560" i="57"/>
  <c r="L556" i="57"/>
  <c r="L552" i="57"/>
  <c r="L548" i="57"/>
  <c r="L544" i="57"/>
  <c r="L540" i="57"/>
  <c r="L536" i="57"/>
  <c r="L532" i="57"/>
  <c r="L879" i="57"/>
  <c r="L616" i="57"/>
  <c r="L612" i="57"/>
  <c r="A846" i="57"/>
  <c r="A854" i="57"/>
  <c r="A866" i="57"/>
  <c r="A874" i="57"/>
  <c r="A1102" i="57"/>
  <c r="A1118" i="57"/>
  <c r="A852" i="57"/>
  <c r="A856" i="57"/>
  <c r="A864" i="57"/>
  <c r="A872" i="57"/>
  <c r="A621" i="57"/>
  <c r="A619" i="57"/>
  <c r="A617" i="57"/>
  <c r="A615" i="57"/>
  <c r="A613" i="57"/>
  <c r="A611" i="57"/>
  <c r="A609" i="57"/>
  <c r="A607" i="57"/>
  <c r="A605" i="57"/>
  <c r="A603" i="57"/>
  <c r="A601" i="57"/>
  <c r="A599" i="57"/>
  <c r="A597" i="57"/>
  <c r="A595" i="57"/>
  <c r="A593" i="57"/>
  <c r="L608" i="57"/>
  <c r="L604" i="57"/>
  <c r="L600" i="57"/>
  <c r="L1114" i="57"/>
  <c r="L1107" i="57"/>
  <c r="L1111" i="57"/>
  <c r="A1006" i="57"/>
  <c r="A1010" i="57"/>
  <c r="A1026" i="57"/>
  <c r="A859" i="57"/>
  <c r="A610" i="57"/>
  <c r="A608" i="57"/>
  <c r="A606" i="57"/>
  <c r="A604" i="57"/>
  <c r="A602" i="57"/>
  <c r="A600" i="57"/>
  <c r="A598" i="57"/>
  <c r="A596" i="57"/>
  <c r="A594" i="57"/>
  <c r="A592" i="57"/>
  <c r="A1100" i="57"/>
  <c r="A1103" i="57"/>
  <c r="L596" i="57"/>
  <c r="L584" i="57"/>
  <c r="L568" i="57"/>
  <c r="L592" i="57"/>
  <c r="L1096" i="57"/>
  <c r="A1096" i="57"/>
  <c r="A1094" i="57"/>
  <c r="L845" i="57"/>
  <c r="A820" i="57"/>
  <c r="L588" i="57"/>
  <c r="A591" i="57"/>
  <c r="A589" i="57"/>
  <c r="A587" i="57"/>
  <c r="A585" i="57"/>
  <c r="A583" i="57"/>
  <c r="A581" i="57"/>
  <c r="A579" i="57"/>
  <c r="A577" i="57"/>
  <c r="A575" i="57"/>
  <c r="A573" i="57"/>
  <c r="A571" i="57"/>
  <c r="A569" i="57"/>
  <c r="A567" i="57"/>
  <c r="A565" i="57"/>
  <c r="A563" i="57"/>
  <c r="A561" i="57"/>
  <c r="A559" i="57"/>
  <c r="A557" i="57"/>
  <c r="A555" i="57"/>
  <c r="A553" i="57"/>
  <c r="A549" i="57"/>
  <c r="A545" i="57"/>
  <c r="A590" i="57"/>
  <c r="A588" i="57"/>
  <c r="A586" i="57"/>
  <c r="A584" i="57"/>
  <c r="A582" i="57"/>
  <c r="A580" i="57"/>
  <c r="A578" i="57"/>
  <c r="A576" i="57"/>
  <c r="A574" i="57"/>
  <c r="A572" i="57"/>
  <c r="A1056" i="57"/>
  <c r="A1068" i="57"/>
  <c r="L826" i="57"/>
  <c r="L830" i="57"/>
  <c r="A829" i="57"/>
  <c r="A830" i="57"/>
  <c r="A831" i="57"/>
  <c r="A939" i="57"/>
  <c r="A1039" i="57"/>
  <c r="A896" i="57"/>
  <c r="A825" i="57"/>
  <c r="A570" i="57"/>
  <c r="A568" i="57"/>
  <c r="A566" i="57"/>
  <c r="A564" i="57"/>
  <c r="A562" i="57"/>
  <c r="L580" i="57"/>
  <c r="L576" i="57"/>
  <c r="L572" i="57"/>
  <c r="L564" i="57"/>
  <c r="L842" i="57"/>
  <c r="L846" i="57"/>
  <c r="L869" i="57"/>
  <c r="L873" i="57"/>
  <c r="L1050" i="57"/>
  <c r="L1066" i="57"/>
  <c r="L1094" i="57"/>
  <c r="L1097" i="57"/>
  <c r="L1101" i="57"/>
  <c r="L625" i="57"/>
  <c r="L621" i="57"/>
  <c r="L617" i="57"/>
  <c r="L615" i="57"/>
  <c r="L613" i="57"/>
  <c r="L611" i="57"/>
  <c r="L609" i="57"/>
  <c r="L607" i="57"/>
  <c r="L605" i="57"/>
  <c r="L603" i="57"/>
  <c r="L601" i="57"/>
  <c r="L599" i="57"/>
  <c r="L597" i="57"/>
  <c r="L595" i="57"/>
  <c r="L593" i="57"/>
  <c r="L591" i="57"/>
  <c r="L589" i="57"/>
  <c r="L587" i="57"/>
  <c r="L585" i="57"/>
  <c r="L583" i="57"/>
  <c r="L581" i="57"/>
  <c r="L579" i="57"/>
  <c r="L577" i="57"/>
  <c r="L575" i="57"/>
  <c r="L573" i="57"/>
  <c r="L571" i="57"/>
  <c r="L569" i="57"/>
  <c r="L567" i="57"/>
  <c r="L565" i="57"/>
  <c r="L563" i="57"/>
  <c r="L862" i="57"/>
  <c r="L866" i="57"/>
  <c r="L1078" i="57"/>
  <c r="L1082" i="57"/>
  <c r="L1091" i="57"/>
  <c r="A1130" i="57"/>
  <c r="L1130" i="57"/>
  <c r="L1131" i="57"/>
  <c r="A873" i="57"/>
  <c r="A1081" i="57"/>
  <c r="A1085" i="57"/>
  <c r="A858" i="57"/>
  <c r="A862" i="57"/>
  <c r="A870" i="57"/>
  <c r="L1071" i="57"/>
  <c r="L1080" i="57"/>
  <c r="L1084" i="57"/>
  <c r="L1105" i="57"/>
  <c r="L1112" i="57"/>
  <c r="L1117" i="57"/>
  <c r="L1118" i="57"/>
  <c r="L1119" i="57"/>
  <c r="L614" i="57"/>
  <c r="L610" i="57"/>
  <c r="L606" i="57"/>
  <c r="L602" i="57"/>
  <c r="L598" i="57"/>
  <c r="L594" i="57"/>
  <c r="L590" i="57"/>
  <c r="L586" i="57"/>
  <c r="L582" i="57"/>
  <c r="L578" i="57"/>
  <c r="L574" i="57"/>
  <c r="L570" i="57"/>
  <c r="L566" i="57"/>
  <c r="L562" i="57"/>
  <c r="A826" i="57"/>
  <c r="L870" i="57"/>
  <c r="L829" i="57"/>
  <c r="L855" i="57"/>
  <c r="L859" i="57"/>
  <c r="L863" i="57"/>
  <c r="L874" i="57"/>
  <c r="L878" i="57"/>
  <c r="L1089" i="57"/>
  <c r="L1104" i="57"/>
  <c r="L1108" i="57"/>
  <c r="L1125" i="57"/>
  <c r="A902" i="57"/>
  <c r="A993" i="57"/>
  <c r="A1041" i="57"/>
  <c r="A1069" i="57"/>
  <c r="L950" i="57"/>
  <c r="L962" i="57"/>
  <c r="L974" i="57"/>
  <c r="L1061" i="57"/>
  <c r="A814" i="57"/>
  <c r="A815" i="57"/>
  <c r="A812" i="57"/>
  <c r="A688" i="57"/>
  <c r="A806" i="57"/>
  <c r="L688" i="57"/>
  <c r="L700" i="57"/>
  <c r="L704" i="57"/>
  <c r="L786" i="57"/>
  <c r="L806" i="57"/>
  <c r="L814" i="57"/>
  <c r="A547" i="57"/>
  <c r="A560" i="57"/>
  <c r="A558" i="57"/>
  <c r="A556" i="57"/>
  <c r="A554" i="57"/>
  <c r="A552" i="57"/>
  <c r="L798" i="57"/>
  <c r="A770" i="57"/>
  <c r="A550" i="57"/>
  <c r="A548" i="57"/>
  <c r="A546" i="57"/>
  <c r="A544" i="57"/>
  <c r="A551" i="57"/>
  <c r="A543" i="57"/>
  <c r="L1037" i="57"/>
  <c r="L1055" i="57"/>
  <c r="L1059" i="57"/>
  <c r="L1051" i="57"/>
  <c r="A1036" i="57"/>
  <c r="A1054" i="57"/>
  <c r="A936" i="57"/>
  <c r="A1050" i="57"/>
  <c r="A1053" i="57"/>
  <c r="L801" i="57"/>
  <c r="A799" i="57"/>
  <c r="A796" i="57"/>
  <c r="A797" i="57"/>
  <c r="L1056" i="57"/>
  <c r="L1095" i="57"/>
  <c r="L1098" i="57"/>
  <c r="L1109" i="57"/>
  <c r="L1115" i="57"/>
  <c r="L1120" i="57"/>
  <c r="L1123" i="57"/>
  <c r="L1057" i="57"/>
  <c r="L1063" i="57"/>
  <c r="L1077" i="57"/>
  <c r="L1102" i="57"/>
  <c r="L1113" i="57"/>
  <c r="L1121" i="57"/>
  <c r="L1127" i="57"/>
  <c r="L1110" i="57"/>
  <c r="L1054" i="57"/>
  <c r="L1069" i="57"/>
  <c r="L1088" i="57"/>
  <c r="L1122" i="57"/>
  <c r="L893" i="57"/>
  <c r="L1018" i="57"/>
  <c r="L1029" i="57"/>
  <c r="L1045" i="57"/>
  <c r="L954" i="57"/>
  <c r="L982" i="57"/>
  <c r="L1038" i="57"/>
  <c r="L1047" i="57"/>
  <c r="L898" i="57"/>
  <c r="L951" i="57"/>
  <c r="L890" i="57"/>
  <c r="L914" i="57"/>
  <c r="L986" i="57"/>
  <c r="L909" i="57"/>
  <c r="L930" i="57"/>
  <c r="L941" i="57"/>
  <c r="L958" i="57"/>
  <c r="L966" i="57"/>
  <c r="L978" i="57"/>
  <c r="L991" i="57"/>
  <c r="L1001" i="57"/>
  <c r="L1028" i="57"/>
  <c r="L901" i="57"/>
  <c r="L946" i="57"/>
  <c r="L970" i="57"/>
  <c r="L1006" i="57"/>
  <c r="L1033" i="57"/>
  <c r="L1040" i="57"/>
  <c r="L802" i="57"/>
  <c r="L805" i="57"/>
  <c r="L817" i="57"/>
  <c r="L833" i="57"/>
  <c r="L849" i="57"/>
  <c r="L875" i="57"/>
  <c r="L809" i="57"/>
  <c r="L818" i="57"/>
  <c r="L821" i="57"/>
  <c r="L834" i="57"/>
  <c r="L837" i="57"/>
  <c r="L850" i="57"/>
  <c r="L853" i="57"/>
  <c r="L857" i="57"/>
  <c r="L861" i="57"/>
  <c r="L867" i="57"/>
  <c r="L797" i="57"/>
  <c r="L810" i="57"/>
  <c r="L813" i="57"/>
  <c r="L822" i="57"/>
  <c r="L825" i="57"/>
  <c r="L838" i="57"/>
  <c r="L841" i="57"/>
  <c r="L854" i="57"/>
  <c r="L858" i="57"/>
  <c r="L865" i="57"/>
  <c r="L871" i="57"/>
  <c r="L730" i="57"/>
  <c r="L742" i="57"/>
  <c r="L670" i="57"/>
  <c r="L668" i="57"/>
  <c r="L683" i="57"/>
  <c r="L642" i="57"/>
  <c r="L661" i="57"/>
  <c r="L684" i="57"/>
  <c r="L746" i="57"/>
  <c r="L789" i="57"/>
  <c r="L710" i="57"/>
  <c r="L722" i="57"/>
  <c r="L726" i="57"/>
  <c r="L762" i="57"/>
  <c r="L766" i="57"/>
  <c r="L654" i="57"/>
  <c r="L669" i="57"/>
  <c r="L676" i="57"/>
  <c r="L680" i="57"/>
  <c r="L687" i="57"/>
  <c r="L694" i="57"/>
  <c r="L708" i="57"/>
  <c r="L718" i="57"/>
  <c r="L724" i="57"/>
  <c r="L738" i="57"/>
  <c r="L754" i="57"/>
  <c r="L770" i="57"/>
  <c r="L790" i="57"/>
  <c r="L793" i="57"/>
  <c r="L636" i="57"/>
  <c r="L662" i="57"/>
  <c r="L673" i="57"/>
  <c r="L734" i="57"/>
  <c r="L740" i="57"/>
  <c r="L756" i="57"/>
  <c r="L777" i="57"/>
  <c r="L794" i="57"/>
  <c r="L666" i="57"/>
  <c r="L702" i="57"/>
  <c r="L645" i="57"/>
  <c r="L682" i="57"/>
  <c r="L692" i="57"/>
  <c r="L716" i="57"/>
  <c r="L774" i="57"/>
  <c r="L782" i="57"/>
  <c r="L785" i="57"/>
  <c r="A1066" i="57"/>
  <c r="A1097" i="57"/>
  <c r="A1105" i="57"/>
  <c r="A1114" i="57"/>
  <c r="A1117" i="57"/>
  <c r="A1040" i="57"/>
  <c r="A1052" i="57"/>
  <c r="A1057" i="57"/>
  <c r="A1080" i="57"/>
  <c r="A1084" i="57"/>
  <c r="A1098" i="57"/>
  <c r="A1101" i="57"/>
  <c r="A1132" i="57"/>
  <c r="A1078" i="57"/>
  <c r="A1082" i="57"/>
  <c r="A1116" i="57"/>
  <c r="A1121" i="57"/>
  <c r="A1087" i="57"/>
  <c r="A1090" i="57"/>
  <c r="A1095" i="57"/>
  <c r="A1055" i="57"/>
  <c r="A1058" i="57"/>
  <c r="A1064" i="57"/>
  <c r="A1071" i="57"/>
  <c r="A1076" i="57"/>
  <c r="A1079" i="57"/>
  <c r="A981" i="57"/>
  <c r="A971" i="57"/>
  <c r="A982" i="57"/>
  <c r="A990" i="57"/>
  <c r="A934" i="57"/>
  <c r="A957" i="57"/>
  <c r="A961" i="57"/>
  <c r="A972" i="57"/>
  <c r="A979" i="57"/>
  <c r="A1031" i="57"/>
  <c r="A949" i="57"/>
  <c r="A891" i="57"/>
  <c r="A911" i="57"/>
  <c r="A918" i="57"/>
  <c r="A973" i="57"/>
  <c r="A1032" i="57"/>
  <c r="A1042" i="57"/>
  <c r="A1048" i="57"/>
  <c r="A907" i="57"/>
  <c r="A920" i="57"/>
  <c r="A928" i="57"/>
  <c r="A945" i="57"/>
  <c r="A956" i="57"/>
  <c r="A966" i="57"/>
  <c r="A977" i="57"/>
  <c r="A983" i="57"/>
  <c r="A998" i="57"/>
  <c r="A1003" i="57"/>
  <c r="A1034" i="57"/>
  <c r="A1004" i="57"/>
  <c r="A1027" i="57"/>
  <c r="A963" i="57"/>
  <c r="A1018" i="57"/>
  <c r="A897" i="57"/>
  <c r="A903" i="57"/>
  <c r="A913" i="57"/>
  <c r="A927" i="57"/>
  <c r="A935" i="57"/>
  <c r="A944" i="57"/>
  <c r="A951" i="57"/>
  <c r="A965" i="57"/>
  <c r="A798" i="57"/>
  <c r="A802" i="57"/>
  <c r="A804" i="57"/>
  <c r="A805" i="57"/>
  <c r="A823" i="57"/>
  <c r="A839" i="57"/>
  <c r="A865" i="57"/>
  <c r="A867" i="57"/>
  <c r="A790" i="57"/>
  <c r="A793" i="57"/>
  <c r="A818" i="57"/>
  <c r="A834" i="57"/>
  <c r="A836" i="57"/>
  <c r="A837" i="57"/>
  <c r="A855" i="57"/>
  <c r="A807" i="57"/>
  <c r="A822" i="57"/>
  <c r="A828" i="57"/>
  <c r="A838" i="57"/>
  <c r="A844" i="57"/>
  <c r="A847" i="57"/>
  <c r="A861" i="57"/>
  <c r="A875" i="57"/>
  <c r="A809" i="57"/>
  <c r="A821" i="57"/>
  <c r="A841" i="57"/>
  <c r="A850" i="57"/>
  <c r="A853" i="57"/>
  <c r="A877" i="57"/>
  <c r="A786" i="57"/>
  <c r="A789" i="57"/>
  <c r="A801" i="57"/>
  <c r="A810" i="57"/>
  <c r="A813" i="57"/>
  <c r="A833" i="57"/>
  <c r="A842" i="57"/>
  <c r="A845" i="57"/>
  <c r="A857" i="57"/>
  <c r="A869" i="57"/>
  <c r="A878" i="57"/>
  <c r="A794" i="57"/>
  <c r="A817" i="57"/>
  <c r="A849" i="57"/>
  <c r="A657" i="57"/>
  <c r="A661" i="57"/>
  <c r="A726" i="57"/>
  <c r="A774" i="57"/>
  <c r="A788" i="57"/>
  <c r="A674" i="57"/>
  <c r="A716" i="57"/>
  <c r="A720" i="57"/>
  <c r="A738" i="57"/>
  <c r="A754" i="57"/>
  <c r="A636" i="57"/>
  <c r="A649" i="57"/>
  <c r="A653" i="57"/>
  <c r="A666" i="57"/>
  <c r="A672" i="57"/>
  <c r="A700" i="57"/>
  <c r="A791" i="57"/>
  <c r="A764" i="57"/>
  <c r="A694" i="57"/>
  <c r="A722" i="57"/>
  <c r="A728" i="57"/>
  <c r="A744" i="57"/>
  <c r="A746" i="57"/>
  <c r="A752" i="57"/>
  <c r="A758" i="57"/>
  <c r="A776" i="57"/>
  <c r="A642" i="57"/>
  <c r="A699" i="57"/>
  <c r="A702" i="57"/>
  <c r="A708" i="57"/>
  <c r="A710" i="57"/>
  <c r="A729" i="57"/>
  <c r="A732" i="57"/>
  <c r="A736" i="57"/>
  <c r="A742" i="57"/>
  <c r="A745" i="57"/>
  <c r="A760" i="57"/>
  <c r="A762" i="57"/>
  <c r="A766" i="57"/>
  <c r="A778" i="57"/>
  <c r="A541" i="57"/>
  <c r="A539" i="57"/>
  <c r="A537" i="57"/>
  <c r="A535" i="57"/>
  <c r="A533" i="57"/>
  <c r="A542" i="57"/>
  <c r="A540" i="57"/>
  <c r="A538" i="57"/>
  <c r="A536" i="57"/>
  <c r="A534" i="57"/>
  <c r="A532" i="57"/>
  <c r="A658" i="57"/>
  <c r="A675" i="57"/>
  <c r="A682" i="57"/>
  <c r="A687" i="57"/>
  <c r="A692" i="57"/>
  <c r="A704" i="57"/>
  <c r="A715" i="57"/>
  <c r="A718" i="57"/>
  <c r="A734" i="57"/>
  <c r="A750" i="57"/>
  <c r="A780" i="57"/>
  <c r="A863" i="57"/>
  <c r="A871" i="57"/>
  <c r="A879" i="57"/>
  <c r="A730" i="57"/>
  <c r="A638" i="57"/>
  <c r="A641" i="57"/>
  <c r="A650" i="57"/>
  <c r="A693" i="57"/>
  <c r="A698" i="57"/>
  <c r="A724" i="57"/>
  <c r="A740" i="57"/>
  <c r="A756" i="57"/>
  <c r="A671" i="57"/>
  <c r="A670" i="57"/>
  <c r="A709" i="57"/>
  <c r="A714" i="57"/>
  <c r="A748" i="57"/>
  <c r="A768" i="57"/>
  <c r="A782" i="57"/>
  <c r="A784" i="57"/>
  <c r="A787" i="57"/>
  <c r="A792" i="57"/>
  <c r="A795" i="57"/>
  <c r="A800" i="57"/>
  <c r="A803" i="57"/>
  <c r="A808" i="57"/>
  <c r="A811" i="57"/>
  <c r="A816" i="57"/>
  <c r="A819" i="57"/>
  <c r="A824" i="57"/>
  <c r="A827" i="57"/>
  <c r="A832" i="57"/>
  <c r="A835" i="57"/>
  <c r="A840" i="57"/>
  <c r="A843" i="57"/>
  <c r="A848" i="57"/>
  <c r="A851" i="57"/>
  <c r="A860" i="57"/>
  <c r="A868" i="57"/>
  <c r="A876" i="57"/>
  <c r="A895" i="57"/>
  <c r="A912" i="57"/>
  <c r="A923" i="57"/>
  <c r="A929" i="57"/>
  <c r="A943" i="57"/>
  <c r="A950" i="57"/>
  <c r="A955" i="57"/>
  <c r="A967" i="57"/>
  <c r="A997" i="57"/>
  <c r="A1035" i="57"/>
  <c r="A1044" i="57"/>
  <c r="A1047" i="57"/>
  <c r="A1060" i="57"/>
  <c r="A1063" i="57"/>
  <c r="A1070" i="57"/>
  <c r="A1086" i="57"/>
  <c r="A1092" i="57"/>
  <c r="A1110" i="57"/>
  <c r="A1126" i="57"/>
  <c r="A919" i="57"/>
  <c r="A947" i="57"/>
  <c r="A1028" i="57"/>
  <c r="A1033" i="57"/>
  <c r="A1046" i="57"/>
  <c r="A1062" i="57"/>
  <c r="A1074" i="57"/>
  <c r="A1108" i="57"/>
  <c r="A1111" i="57"/>
  <c r="A1124" i="57"/>
  <c r="A1127" i="57"/>
  <c r="A904" i="57"/>
  <c r="A1023" i="57"/>
  <c r="A1072" i="57"/>
  <c r="A1088" i="57"/>
  <c r="A1106" i="57"/>
  <c r="A1112" i="57"/>
  <c r="A1119" i="57"/>
  <c r="A1122" i="57"/>
  <c r="A1128" i="57"/>
  <c r="A1133" i="57"/>
  <c r="L916" i="57"/>
  <c r="L933" i="57"/>
  <c r="L935" i="57"/>
  <c r="L938" i="57"/>
  <c r="L955" i="57"/>
  <c r="L995" i="57"/>
  <c r="L1008" i="57"/>
  <c r="L1013" i="57"/>
  <c r="L1020" i="57"/>
  <c r="L1030" i="57"/>
  <c r="L1060" i="57"/>
  <c r="L1062" i="57"/>
  <c r="L1064" i="57"/>
  <c r="L1065" i="57"/>
  <c r="L1083" i="57"/>
  <c r="L1124" i="57"/>
  <c r="L1126" i="57"/>
  <c r="L1128" i="57"/>
  <c r="L1129" i="57"/>
  <c r="L983" i="57"/>
  <c r="L990" i="57"/>
  <c r="L993" i="57"/>
  <c r="L1004" i="57"/>
  <c r="L1010" i="57"/>
  <c r="L1011" i="57"/>
  <c r="L1015" i="57"/>
  <c r="L1016" i="57"/>
  <c r="L1022" i="57"/>
  <c r="L1023" i="57"/>
  <c r="L1026" i="57"/>
  <c r="L1041" i="57"/>
  <c r="L1043" i="57"/>
  <c r="L1044" i="57"/>
  <c r="L1046" i="57"/>
  <c r="L1048" i="57"/>
  <c r="L1049" i="57"/>
  <c r="L1053" i="57"/>
  <c r="L1058" i="57"/>
  <c r="L1067" i="57"/>
  <c r="L1073" i="57"/>
  <c r="L1075" i="57"/>
  <c r="L1085" i="57"/>
  <c r="L1087" i="57"/>
  <c r="L1090" i="57"/>
  <c r="L1093" i="57"/>
  <c r="L903" i="57"/>
  <c r="L906" i="57"/>
  <c r="L925" i="57"/>
  <c r="L971" i="57"/>
  <c r="L1042" i="57"/>
  <c r="L1074" i="57"/>
  <c r="L1086" i="57"/>
  <c r="L1106" i="57"/>
  <c r="L1133" i="57"/>
  <c r="L900" i="57"/>
  <c r="L917" i="57"/>
  <c r="L919" i="57"/>
  <c r="L922" i="57"/>
  <c r="L967" i="57"/>
  <c r="L989" i="57"/>
  <c r="L998" i="57"/>
  <c r="L1002" i="57"/>
  <c r="L1007" i="57"/>
  <c r="L1012" i="57"/>
  <c r="L1019" i="57"/>
  <c r="L1024" i="57"/>
  <c r="L1035" i="57"/>
  <c r="L1068" i="57"/>
  <c r="L1070" i="57"/>
  <c r="L1072" i="57"/>
  <c r="L1079" i="57"/>
  <c r="L1081" i="57"/>
  <c r="L1099" i="57"/>
  <c r="L1103" i="57"/>
  <c r="L1132" i="57"/>
  <c r="L637" i="57"/>
  <c r="L646" i="57"/>
  <c r="L655" i="57"/>
  <c r="L664" i="57"/>
  <c r="L686" i="57"/>
  <c r="L690" i="57"/>
  <c r="L698" i="57"/>
  <c r="L706" i="57"/>
  <c r="L714" i="57"/>
  <c r="L725" i="57"/>
  <c r="L732" i="57"/>
  <c r="L741" i="57"/>
  <c r="L748" i="57"/>
  <c r="L757" i="57"/>
  <c r="L760" i="57"/>
  <c r="L877" i="57"/>
  <c r="L638" i="57"/>
  <c r="L650" i="57"/>
  <c r="L659" i="57"/>
  <c r="L672" i="57"/>
  <c r="L678" i="57"/>
  <c r="L733" i="57"/>
  <c r="L749" i="57"/>
  <c r="L778" i="57"/>
  <c r="L750" i="57"/>
  <c r="L758" i="57"/>
  <c r="L765" i="57"/>
  <c r="L776" i="57"/>
  <c r="L696" i="57"/>
  <c r="L712" i="57"/>
  <c r="L784" i="57"/>
  <c r="L787" i="57"/>
  <c r="L791" i="57"/>
  <c r="L795" i="57"/>
  <c r="L799" i="57"/>
  <c r="L803" i="57"/>
  <c r="L807" i="57"/>
  <c r="L811" i="57"/>
  <c r="L815" i="57"/>
  <c r="L819" i="57"/>
  <c r="L823" i="57"/>
  <c r="L827" i="57"/>
  <c r="L831" i="57"/>
  <c r="L835" i="57"/>
  <c r="L839" i="57"/>
  <c r="L843" i="57"/>
  <c r="L847" i="57"/>
  <c r="L848" i="57"/>
  <c r="L851" i="57"/>
  <c r="L852" i="57"/>
  <c r="L856" i="57"/>
  <c r="L860" i="57"/>
  <c r="L864" i="57"/>
  <c r="L868" i="57"/>
  <c r="L872" i="57"/>
  <c r="L876" i="57"/>
  <c r="L624" i="57"/>
  <c r="L620" i="57"/>
  <c r="L622" i="57"/>
  <c r="L618" i="57"/>
  <c r="L623" i="57"/>
  <c r="L619" i="57"/>
  <c r="L892" i="57"/>
  <c r="L895" i="57"/>
  <c r="L902" i="57"/>
  <c r="L897" i="57"/>
  <c r="L899" i="57"/>
  <c r="L913" i="57"/>
  <c r="L915" i="57"/>
  <c r="L929" i="57"/>
  <c r="L931" i="57"/>
  <c r="L932" i="57"/>
  <c r="L945" i="57"/>
  <c r="L949" i="57"/>
  <c r="L952" i="57"/>
  <c r="L953" i="57"/>
  <c r="L956" i="57"/>
  <c r="L957" i="57"/>
  <c r="L961" i="57"/>
  <c r="L965" i="57"/>
  <c r="L968" i="57"/>
  <c r="L969" i="57"/>
  <c r="L972" i="57"/>
  <c r="L973" i="57"/>
  <c r="L977" i="57"/>
  <c r="L981" i="57"/>
  <c r="L984" i="57"/>
  <c r="L985" i="57"/>
  <c r="L1032" i="57"/>
  <c r="L1034" i="57"/>
  <c r="L891" i="57"/>
  <c r="L894" i="57"/>
  <c r="L896" i="57"/>
  <c r="L904" i="57"/>
  <c r="L905" i="57"/>
  <c r="L907" i="57"/>
  <c r="L910" i="57"/>
  <c r="L912" i="57"/>
  <c r="L920" i="57"/>
  <c r="L921" i="57"/>
  <c r="L923" i="57"/>
  <c r="L926" i="57"/>
  <c r="L928" i="57"/>
  <c r="L936" i="57"/>
  <c r="L937" i="57"/>
  <c r="L939" i="57"/>
  <c r="L940" i="57"/>
  <c r="L942" i="57"/>
  <c r="L944" i="57"/>
  <c r="L948" i="57"/>
  <c r="L960" i="57"/>
  <c r="L964" i="57"/>
  <c r="L976" i="57"/>
  <c r="L980" i="57"/>
  <c r="L994" i="57"/>
  <c r="L997" i="57"/>
  <c r="L1003" i="57"/>
  <c r="L1005" i="57"/>
  <c r="L1009" i="57"/>
  <c r="L1017" i="57"/>
  <c r="L1025" i="57"/>
  <c r="L1027" i="57"/>
  <c r="L1031" i="57"/>
  <c r="L1039" i="57"/>
  <c r="L908" i="57"/>
  <c r="L911" i="57"/>
  <c r="L918" i="57"/>
  <c r="L924" i="57"/>
  <c r="L927" i="57"/>
  <c r="L934" i="57"/>
  <c r="L943" i="57"/>
  <c r="L947" i="57"/>
  <c r="L959" i="57"/>
  <c r="L963" i="57"/>
  <c r="L975" i="57"/>
  <c r="L979" i="57"/>
  <c r="L987" i="57"/>
  <c r="L999" i="57"/>
  <c r="L1000" i="57"/>
  <c r="L1014" i="57"/>
  <c r="L1021" i="57"/>
  <c r="L1036" i="57"/>
  <c r="A1016" i="57"/>
  <c r="A899" i="57"/>
  <c r="A915" i="57"/>
  <c r="A931" i="57"/>
  <c r="A948" i="57"/>
  <c r="A958" i="57"/>
  <c r="A964" i="57"/>
  <c r="A974" i="57"/>
  <c r="A980" i="57"/>
  <c r="A999" i="57"/>
  <c r="A1000" i="57"/>
  <c r="A1005" i="57"/>
  <c r="A1007" i="57"/>
  <c r="A1012" i="57"/>
  <c r="A1019" i="57"/>
  <c r="A988" i="57"/>
  <c r="A1022" i="57"/>
  <c r="A892" i="57"/>
  <c r="A894" i="57"/>
  <c r="A898" i="57"/>
  <c r="A901" i="57"/>
  <c r="A905" i="57"/>
  <c r="A908" i="57"/>
  <c r="A910" i="57"/>
  <c r="A914" i="57"/>
  <c r="A917" i="57"/>
  <c r="A921" i="57"/>
  <c r="A924" i="57"/>
  <c r="A926" i="57"/>
  <c r="A930" i="57"/>
  <c r="A933" i="57"/>
  <c r="A937" i="57"/>
  <c r="A940" i="57"/>
  <c r="A942" i="57"/>
  <c r="A946" i="57"/>
  <c r="A952" i="57"/>
  <c r="A953" i="57"/>
  <c r="A959" i="57"/>
  <c r="A962" i="57"/>
  <c r="A968" i="57"/>
  <c r="A969" i="57"/>
  <c r="A975" i="57"/>
  <c r="A978" i="57"/>
  <c r="A984" i="57"/>
  <c r="A985" i="57"/>
  <c r="A989" i="57"/>
  <c r="A1011" i="57"/>
  <c r="A1024" i="57"/>
  <c r="A1030" i="57"/>
  <c r="A890" i="57"/>
  <c r="A893" i="57"/>
  <c r="A900" i="57"/>
  <c r="A906" i="57"/>
  <c r="A909" i="57"/>
  <c r="A916" i="57"/>
  <c r="A922" i="57"/>
  <c r="A925" i="57"/>
  <c r="A932" i="57"/>
  <c r="A938" i="57"/>
  <c r="A941" i="57"/>
  <c r="A954" i="57"/>
  <c r="A960" i="57"/>
  <c r="A970" i="57"/>
  <c r="A976" i="57"/>
  <c r="A986" i="57"/>
  <c r="A992" i="57"/>
  <c r="A994" i="57"/>
  <c r="A995" i="57"/>
  <c r="A996" i="57"/>
  <c r="A1001" i="57"/>
  <c r="A1002" i="57"/>
  <c r="A1008" i="57"/>
  <c r="A1009" i="57"/>
  <c r="A1013" i="57"/>
  <c r="A1014" i="57"/>
  <c r="A1015" i="57"/>
  <c r="A1020" i="57"/>
  <c r="A1037" i="57"/>
  <c r="A1038" i="57"/>
  <c r="A640" i="57"/>
  <c r="A643" i="57"/>
  <c r="A647" i="57"/>
  <c r="A652" i="57"/>
  <c r="A655" i="57"/>
  <c r="A660" i="57"/>
  <c r="A663" i="57"/>
  <c r="A664" i="57"/>
  <c r="A667" i="57"/>
  <c r="A673" i="57"/>
  <c r="A677" i="57"/>
  <c r="A683" i="57"/>
  <c r="A686" i="57"/>
  <c r="A689" i="57"/>
  <c r="A690" i="57"/>
  <c r="A695" i="57"/>
  <c r="A696" i="57"/>
  <c r="A705" i="57"/>
  <c r="A706" i="57"/>
  <c r="A711" i="57"/>
  <c r="A712" i="57"/>
  <c r="A733" i="57"/>
  <c r="A749" i="57"/>
  <c r="A765" i="57"/>
  <c r="A775" i="57"/>
  <c r="A785" i="57"/>
  <c r="A645" i="57"/>
  <c r="A680" i="57"/>
  <c r="A691" i="57"/>
  <c r="A701" i="57"/>
  <c r="A707" i="57"/>
  <c r="A717" i="57"/>
  <c r="A721" i="57"/>
  <c r="A737" i="57"/>
  <c r="A753" i="57"/>
  <c r="A769" i="57"/>
  <c r="A773" i="57"/>
  <c r="A637" i="57"/>
  <c r="A646" i="57"/>
  <c r="A654" i="57"/>
  <c r="A662" i="57"/>
  <c r="A665" i="57"/>
  <c r="A669" i="57"/>
  <c r="A676" i="57"/>
  <c r="A679" i="57"/>
  <c r="A639" i="57"/>
  <c r="A644" i="57"/>
  <c r="A648" i="57"/>
  <c r="A651" i="57"/>
  <c r="A656" i="57"/>
  <c r="A659" i="57"/>
  <c r="A668" i="57"/>
  <c r="A678" i="57"/>
  <c r="A681" i="57"/>
  <c r="A684" i="57"/>
  <c r="A685" i="57"/>
  <c r="A697" i="57"/>
  <c r="A703" i="57"/>
  <c r="A713" i="57"/>
  <c r="A719" i="57"/>
  <c r="A725" i="57"/>
  <c r="A741" i="57"/>
  <c r="A757" i="57"/>
  <c r="A761" i="57"/>
  <c r="A772" i="57"/>
  <c r="A777" i="57"/>
  <c r="L640" i="57"/>
  <c r="L641" i="57"/>
  <c r="L644" i="57"/>
  <c r="L648" i="57"/>
  <c r="L649" i="57"/>
  <c r="L652" i="57"/>
  <c r="L658" i="57"/>
  <c r="L663" i="57"/>
  <c r="L674" i="57"/>
  <c r="L677" i="57"/>
  <c r="L681" i="57"/>
  <c r="L689" i="57"/>
  <c r="L693" i="57"/>
  <c r="L697" i="57"/>
  <c r="L701" i="57"/>
  <c r="L705" i="57"/>
  <c r="L709" i="57"/>
  <c r="L713" i="57"/>
  <c r="L717" i="57"/>
  <c r="L720" i="57"/>
  <c r="L723" i="57"/>
  <c r="L728" i="57"/>
  <c r="L731" i="57"/>
  <c r="L736" i="57"/>
  <c r="L739" i="57"/>
  <c r="L744" i="57"/>
  <c r="L747" i="57"/>
  <c r="L752" i="57"/>
  <c r="L755" i="57"/>
  <c r="L763" i="57"/>
  <c r="L768" i="57"/>
  <c r="L771" i="57"/>
  <c r="L772" i="57"/>
  <c r="L775" i="57"/>
  <c r="L780" i="57"/>
  <c r="L783" i="57"/>
  <c r="L656" i="57"/>
  <c r="L657" i="57"/>
  <c r="L660" i="57"/>
  <c r="L667" i="57"/>
  <c r="L671" i="57"/>
  <c r="L685" i="57"/>
  <c r="L721" i="57"/>
  <c r="L729" i="57"/>
  <c r="L737" i="57"/>
  <c r="L745" i="57"/>
  <c r="L753" i="57"/>
  <c r="L761" i="57"/>
  <c r="L769" i="57"/>
  <c r="L773" i="57"/>
  <c r="L781" i="57"/>
  <c r="L639" i="57"/>
  <c r="L643" i="57"/>
  <c r="L647" i="57"/>
  <c r="L651" i="57"/>
  <c r="L653" i="57"/>
  <c r="L665" i="57"/>
  <c r="L675" i="57"/>
  <c r="L679" i="57"/>
  <c r="L719" i="57"/>
  <c r="L727" i="57"/>
  <c r="L735" i="57"/>
  <c r="L743" i="57"/>
  <c r="L751" i="57"/>
  <c r="L759" i="57"/>
  <c r="L764" i="57"/>
  <c r="L767" i="57"/>
  <c r="L779" i="57"/>
  <c r="A987" i="57"/>
  <c r="A991" i="57"/>
  <c r="A1025" i="57"/>
  <c r="A1029" i="57"/>
  <c r="A1049" i="57"/>
  <c r="A1073" i="57"/>
  <c r="L1076" i="57"/>
  <c r="L1100" i="57"/>
  <c r="A1113" i="57"/>
  <c r="A1017" i="57"/>
  <c r="A1021" i="57"/>
  <c r="L1052" i="57"/>
  <c r="A1065" i="57"/>
  <c r="A1089" i="57"/>
  <c r="L1092" i="57"/>
  <c r="L1116" i="57"/>
  <c r="A1129" i="57"/>
  <c r="L988" i="57"/>
  <c r="L992" i="57"/>
  <c r="L996" i="57"/>
  <c r="A1043" i="57"/>
  <c r="A1059" i="57"/>
  <c r="A1075" i="57"/>
  <c r="A1091" i="57"/>
  <c r="A1107" i="57"/>
  <c r="A1123" i="57"/>
  <c r="A1045" i="57"/>
  <c r="A1051" i="57"/>
  <c r="A1061" i="57"/>
  <c r="A1067" i="57"/>
  <c r="A1077" i="57"/>
  <c r="A1083" i="57"/>
  <c r="A1093" i="57"/>
  <c r="A1099" i="57"/>
  <c r="A1109" i="57"/>
  <c r="A1115" i="57"/>
  <c r="A1125" i="57"/>
  <c r="A1131" i="57"/>
  <c r="L691" i="57"/>
  <c r="L695" i="57"/>
  <c r="L699" i="57"/>
  <c r="L703" i="57"/>
  <c r="L707" i="57"/>
  <c r="L711" i="57"/>
  <c r="L715" i="57"/>
  <c r="A727" i="57"/>
  <c r="A735" i="57"/>
  <c r="A743" i="57"/>
  <c r="A751" i="57"/>
  <c r="A759" i="57"/>
  <c r="A767" i="57"/>
  <c r="A723" i="57"/>
  <c r="A731" i="57"/>
  <c r="A739" i="57"/>
  <c r="A747" i="57"/>
  <c r="A755" i="57"/>
  <c r="A763" i="57"/>
  <c r="A771" i="57"/>
  <c r="A781" i="57"/>
  <c r="A779" i="57"/>
  <c r="A783" i="57"/>
  <c r="L788" i="57"/>
  <c r="L792" i="57"/>
  <c r="L796" i="57"/>
  <c r="L800" i="57"/>
  <c r="L804" i="57"/>
  <c r="L808" i="57"/>
  <c r="L812" i="57"/>
  <c r="L816" i="57"/>
  <c r="L820" i="57"/>
  <c r="L824" i="57"/>
  <c r="L828" i="57"/>
  <c r="L832" i="57"/>
  <c r="L836" i="57"/>
  <c r="L840" i="57"/>
  <c r="L844" i="57"/>
  <c r="H383" i="57"/>
  <c r="H384" i="57"/>
  <c r="H385" i="57"/>
  <c r="H386" i="57"/>
  <c r="H387" i="57"/>
  <c r="H388" i="57"/>
  <c r="H389" i="57"/>
  <c r="H390" i="57"/>
  <c r="H391" i="57"/>
  <c r="H392" i="57"/>
  <c r="H393" i="57"/>
  <c r="H394" i="57"/>
  <c r="H395" i="57"/>
  <c r="H396" i="57"/>
  <c r="H397" i="57"/>
  <c r="H398" i="57"/>
  <c r="H399" i="57"/>
  <c r="H400" i="57"/>
  <c r="H401" i="57"/>
  <c r="H402" i="57"/>
  <c r="H403" i="57"/>
  <c r="H404" i="57"/>
  <c r="H405" i="57"/>
  <c r="H406" i="57"/>
  <c r="H407" i="57"/>
  <c r="H408" i="57"/>
  <c r="H409" i="57"/>
  <c r="H410" i="57"/>
  <c r="H411" i="57"/>
  <c r="H412" i="57"/>
  <c r="H413" i="57"/>
  <c r="H414" i="57"/>
  <c r="H415" i="57"/>
  <c r="H416" i="57"/>
  <c r="H417" i="57"/>
  <c r="H418" i="57"/>
  <c r="H419" i="57"/>
  <c r="H420" i="57"/>
  <c r="H421" i="57"/>
  <c r="H422" i="57"/>
  <c r="H423" i="57"/>
  <c r="H424" i="57"/>
  <c r="H425" i="57"/>
  <c r="H426" i="57"/>
  <c r="H427" i="57"/>
  <c r="H428" i="57"/>
  <c r="H429" i="57"/>
  <c r="H430" i="57"/>
  <c r="H431" i="57"/>
  <c r="H432" i="57"/>
  <c r="H433" i="57"/>
  <c r="H434" i="57"/>
  <c r="H435" i="57"/>
  <c r="H436" i="57"/>
  <c r="H437" i="57"/>
  <c r="H438" i="57"/>
  <c r="H439" i="57"/>
  <c r="H440" i="57"/>
  <c r="H441" i="57"/>
  <c r="H442" i="57"/>
  <c r="H443" i="57"/>
  <c r="H444" i="57"/>
  <c r="H445" i="57"/>
  <c r="H446" i="57"/>
  <c r="H447" i="57"/>
  <c r="H448" i="57"/>
  <c r="H449" i="57"/>
  <c r="H450" i="57"/>
  <c r="H451" i="57"/>
  <c r="H452" i="57"/>
  <c r="H453" i="57"/>
  <c r="H454" i="57"/>
  <c r="H455" i="57"/>
  <c r="H456" i="57"/>
  <c r="H457" i="57"/>
  <c r="H458" i="57"/>
  <c r="H459" i="57"/>
  <c r="H460" i="57"/>
  <c r="H461" i="57"/>
  <c r="H462" i="57"/>
  <c r="H463" i="57"/>
  <c r="H464" i="57"/>
  <c r="H465" i="57"/>
  <c r="H466" i="57"/>
  <c r="H467" i="57"/>
  <c r="H468" i="57"/>
  <c r="H469" i="57"/>
  <c r="H470" i="57"/>
  <c r="H471" i="57"/>
  <c r="H472" i="57"/>
  <c r="H473" i="57"/>
  <c r="H474" i="57"/>
  <c r="H475" i="57"/>
  <c r="H476" i="57"/>
  <c r="H477" i="57"/>
  <c r="H478" i="57"/>
  <c r="H479" i="57"/>
  <c r="H480" i="57"/>
  <c r="H481" i="57"/>
  <c r="H482" i="57"/>
  <c r="H483" i="57"/>
  <c r="H484" i="57"/>
  <c r="H485" i="57"/>
  <c r="H486" i="57"/>
  <c r="H487" i="57"/>
  <c r="H488" i="57"/>
  <c r="H489" i="57"/>
  <c r="H490" i="57"/>
  <c r="H491" i="57"/>
  <c r="H492" i="57"/>
  <c r="H493" i="57"/>
  <c r="H494" i="57"/>
  <c r="H495" i="57"/>
  <c r="H496" i="57"/>
  <c r="H497" i="57"/>
  <c r="H498" i="57"/>
  <c r="H499" i="57"/>
  <c r="H500" i="57"/>
  <c r="H501" i="57"/>
  <c r="H502" i="57"/>
  <c r="H503" i="57"/>
  <c r="H504" i="57"/>
  <c r="H505" i="57"/>
  <c r="H506" i="57"/>
  <c r="H507" i="57"/>
  <c r="H508" i="57"/>
  <c r="H509" i="57"/>
  <c r="H510" i="57"/>
  <c r="H511" i="57"/>
  <c r="H512" i="57"/>
  <c r="H513" i="57"/>
  <c r="H514" i="57"/>
  <c r="H515" i="57"/>
  <c r="H516" i="57"/>
  <c r="H517" i="57"/>
  <c r="H518" i="57"/>
  <c r="H519" i="57"/>
  <c r="H520" i="57"/>
  <c r="H521" i="57"/>
  <c r="H522" i="57"/>
  <c r="H523" i="57"/>
  <c r="H524" i="57"/>
  <c r="H525" i="57"/>
  <c r="H526" i="57"/>
  <c r="H527" i="57"/>
  <c r="H528" i="57"/>
  <c r="H529" i="57"/>
  <c r="H530" i="57"/>
  <c r="H531" i="57"/>
  <c r="H382" i="57"/>
  <c r="G383" i="57"/>
  <c r="I383" i="57" s="1"/>
  <c r="G384" i="57"/>
  <c r="I384" i="57" s="1"/>
  <c r="G385" i="57"/>
  <c r="I385" i="57" s="1"/>
  <c r="G386" i="57"/>
  <c r="I386" i="57" s="1"/>
  <c r="G387" i="57"/>
  <c r="I387" i="57" s="1"/>
  <c r="G388" i="57"/>
  <c r="I388" i="57" s="1"/>
  <c r="G389" i="57"/>
  <c r="I389" i="57" s="1"/>
  <c r="G390" i="57"/>
  <c r="I390" i="57" s="1"/>
  <c r="G391" i="57"/>
  <c r="I391" i="57" s="1"/>
  <c r="G392" i="57"/>
  <c r="I392" i="57" s="1"/>
  <c r="G393" i="57"/>
  <c r="I393" i="57" s="1"/>
  <c r="G394" i="57"/>
  <c r="I394" i="57" s="1"/>
  <c r="G395" i="57"/>
  <c r="I395" i="57" s="1"/>
  <c r="G396" i="57"/>
  <c r="I396" i="57" s="1"/>
  <c r="G397" i="57"/>
  <c r="I397" i="57" s="1"/>
  <c r="G398" i="57"/>
  <c r="I398" i="57" s="1"/>
  <c r="G399" i="57"/>
  <c r="I399" i="57" s="1"/>
  <c r="G400" i="57"/>
  <c r="I400" i="57" s="1"/>
  <c r="G401" i="57"/>
  <c r="I401" i="57" s="1"/>
  <c r="G402" i="57"/>
  <c r="I402" i="57" s="1"/>
  <c r="G403" i="57"/>
  <c r="I403" i="57" s="1"/>
  <c r="G404" i="57"/>
  <c r="I404" i="57" s="1"/>
  <c r="G405" i="57"/>
  <c r="I405" i="57" s="1"/>
  <c r="G406" i="57"/>
  <c r="I406" i="57" s="1"/>
  <c r="G407" i="57"/>
  <c r="I407" i="57" s="1"/>
  <c r="G408" i="57"/>
  <c r="I408" i="57" s="1"/>
  <c r="G409" i="57"/>
  <c r="I409" i="57" s="1"/>
  <c r="G410" i="57"/>
  <c r="I410" i="57" s="1"/>
  <c r="G411" i="57"/>
  <c r="I411" i="57" s="1"/>
  <c r="G412" i="57"/>
  <c r="I412" i="57" s="1"/>
  <c r="G413" i="57"/>
  <c r="I413" i="57" s="1"/>
  <c r="G414" i="57"/>
  <c r="I414" i="57" s="1"/>
  <c r="G415" i="57"/>
  <c r="I415" i="57" s="1"/>
  <c r="G416" i="57"/>
  <c r="I416" i="57" s="1"/>
  <c r="G417" i="57"/>
  <c r="I417" i="57" s="1"/>
  <c r="G418" i="57"/>
  <c r="I418" i="57" s="1"/>
  <c r="G419" i="57"/>
  <c r="I419" i="57" s="1"/>
  <c r="G420" i="57"/>
  <c r="I420" i="57" s="1"/>
  <c r="G421" i="57"/>
  <c r="I421" i="57" s="1"/>
  <c r="G422" i="57"/>
  <c r="I422" i="57" s="1"/>
  <c r="G423" i="57"/>
  <c r="I423" i="57" s="1"/>
  <c r="G424" i="57"/>
  <c r="I424" i="57" s="1"/>
  <c r="G425" i="57"/>
  <c r="I425" i="57" s="1"/>
  <c r="G426" i="57"/>
  <c r="I426" i="57" s="1"/>
  <c r="G427" i="57"/>
  <c r="I427" i="57" s="1"/>
  <c r="G428" i="57"/>
  <c r="I428" i="57" s="1"/>
  <c r="G429" i="57"/>
  <c r="I429" i="57" s="1"/>
  <c r="G430" i="57"/>
  <c r="I430" i="57" s="1"/>
  <c r="G431" i="57"/>
  <c r="I431" i="57" s="1"/>
  <c r="G432" i="57"/>
  <c r="I432" i="57" s="1"/>
  <c r="G433" i="57"/>
  <c r="I433" i="57" s="1"/>
  <c r="G434" i="57"/>
  <c r="I434" i="57" s="1"/>
  <c r="G435" i="57"/>
  <c r="I435" i="57" s="1"/>
  <c r="G436" i="57"/>
  <c r="I436" i="57" s="1"/>
  <c r="G437" i="57"/>
  <c r="I437" i="57" s="1"/>
  <c r="G438" i="57"/>
  <c r="I438" i="57" s="1"/>
  <c r="G439" i="57"/>
  <c r="I439" i="57" s="1"/>
  <c r="G440" i="57"/>
  <c r="I440" i="57" s="1"/>
  <c r="G441" i="57"/>
  <c r="I441" i="57" s="1"/>
  <c r="G442" i="57"/>
  <c r="I442" i="57" s="1"/>
  <c r="G443" i="57"/>
  <c r="I443" i="57" s="1"/>
  <c r="G444" i="57"/>
  <c r="I444" i="57" s="1"/>
  <c r="G445" i="57"/>
  <c r="I445" i="57" s="1"/>
  <c r="G446" i="57"/>
  <c r="I446" i="57" s="1"/>
  <c r="G447" i="57"/>
  <c r="I447" i="57" s="1"/>
  <c r="G448" i="57"/>
  <c r="I448" i="57" s="1"/>
  <c r="G449" i="57"/>
  <c r="I449" i="57" s="1"/>
  <c r="G450" i="57"/>
  <c r="I450" i="57" s="1"/>
  <c r="G451" i="57"/>
  <c r="I451" i="57" s="1"/>
  <c r="G452" i="57"/>
  <c r="I452" i="57" s="1"/>
  <c r="G453" i="57"/>
  <c r="I453" i="57" s="1"/>
  <c r="G454" i="57"/>
  <c r="I454" i="57" s="1"/>
  <c r="G455" i="57"/>
  <c r="I455" i="57" s="1"/>
  <c r="G456" i="57"/>
  <c r="I456" i="57" s="1"/>
  <c r="G457" i="57"/>
  <c r="I457" i="57" s="1"/>
  <c r="G458" i="57"/>
  <c r="I458" i="57" s="1"/>
  <c r="G459" i="57"/>
  <c r="I459" i="57" s="1"/>
  <c r="G460" i="57"/>
  <c r="I460" i="57" s="1"/>
  <c r="G461" i="57"/>
  <c r="I461" i="57" s="1"/>
  <c r="G462" i="57"/>
  <c r="I462" i="57" s="1"/>
  <c r="G463" i="57"/>
  <c r="I463" i="57" s="1"/>
  <c r="G464" i="57"/>
  <c r="I464" i="57" s="1"/>
  <c r="G465" i="57"/>
  <c r="I465" i="57" s="1"/>
  <c r="G466" i="57"/>
  <c r="I466" i="57" s="1"/>
  <c r="G467" i="57"/>
  <c r="I467" i="57" s="1"/>
  <c r="G468" i="57"/>
  <c r="I468" i="57" s="1"/>
  <c r="G469" i="57"/>
  <c r="I469" i="57" s="1"/>
  <c r="G470" i="57"/>
  <c r="I470" i="57" s="1"/>
  <c r="G471" i="57"/>
  <c r="I471" i="57" s="1"/>
  <c r="G472" i="57"/>
  <c r="I472" i="57" s="1"/>
  <c r="G473" i="57"/>
  <c r="I473" i="57" s="1"/>
  <c r="G474" i="57"/>
  <c r="I474" i="57" s="1"/>
  <c r="G475" i="57"/>
  <c r="I475" i="57" s="1"/>
  <c r="G476" i="57"/>
  <c r="I476" i="57" s="1"/>
  <c r="G477" i="57"/>
  <c r="I477" i="57" s="1"/>
  <c r="G478" i="57"/>
  <c r="I478" i="57" s="1"/>
  <c r="G479" i="57"/>
  <c r="I479" i="57" s="1"/>
  <c r="G480" i="57"/>
  <c r="I480" i="57" s="1"/>
  <c r="G481" i="57"/>
  <c r="I481" i="57" s="1"/>
  <c r="G482" i="57"/>
  <c r="I482" i="57" s="1"/>
  <c r="G483" i="57"/>
  <c r="I483" i="57" s="1"/>
  <c r="G484" i="57"/>
  <c r="I484" i="57" s="1"/>
  <c r="G485" i="57"/>
  <c r="I485" i="57" s="1"/>
  <c r="G486" i="57"/>
  <c r="I486" i="57" s="1"/>
  <c r="G487" i="57"/>
  <c r="I487" i="57" s="1"/>
  <c r="G488" i="57"/>
  <c r="I488" i="57" s="1"/>
  <c r="G489" i="57"/>
  <c r="I489" i="57" s="1"/>
  <c r="G490" i="57"/>
  <c r="I490" i="57" s="1"/>
  <c r="G491" i="57"/>
  <c r="I491" i="57" s="1"/>
  <c r="G492" i="57"/>
  <c r="I492" i="57" s="1"/>
  <c r="G493" i="57"/>
  <c r="I493" i="57" s="1"/>
  <c r="G494" i="57"/>
  <c r="I494" i="57" s="1"/>
  <c r="G495" i="57"/>
  <c r="I495" i="57" s="1"/>
  <c r="G496" i="57"/>
  <c r="I496" i="57" s="1"/>
  <c r="G497" i="57"/>
  <c r="I497" i="57" s="1"/>
  <c r="G498" i="57"/>
  <c r="I498" i="57" s="1"/>
  <c r="G499" i="57"/>
  <c r="I499" i="57" s="1"/>
  <c r="G500" i="57"/>
  <c r="I500" i="57" s="1"/>
  <c r="G501" i="57"/>
  <c r="I501" i="57" s="1"/>
  <c r="G502" i="57"/>
  <c r="I502" i="57" s="1"/>
  <c r="G503" i="57"/>
  <c r="I503" i="57" s="1"/>
  <c r="G504" i="57"/>
  <c r="I504" i="57" s="1"/>
  <c r="G505" i="57"/>
  <c r="I505" i="57" s="1"/>
  <c r="G506" i="57"/>
  <c r="I506" i="57" s="1"/>
  <c r="G507" i="57"/>
  <c r="I507" i="57" s="1"/>
  <c r="G508" i="57"/>
  <c r="I508" i="57" s="1"/>
  <c r="G509" i="57"/>
  <c r="I509" i="57" s="1"/>
  <c r="G510" i="57"/>
  <c r="I510" i="57" s="1"/>
  <c r="G511" i="57"/>
  <c r="I511" i="57" s="1"/>
  <c r="G512" i="57"/>
  <c r="I512" i="57" s="1"/>
  <c r="G513" i="57"/>
  <c r="I513" i="57" s="1"/>
  <c r="G514" i="57"/>
  <c r="I514" i="57" s="1"/>
  <c r="G515" i="57"/>
  <c r="I515" i="57" s="1"/>
  <c r="G516" i="57"/>
  <c r="I516" i="57" s="1"/>
  <c r="G517" i="57"/>
  <c r="I517" i="57" s="1"/>
  <c r="G518" i="57"/>
  <c r="I518" i="57" s="1"/>
  <c r="G519" i="57"/>
  <c r="I519" i="57" s="1"/>
  <c r="G520" i="57"/>
  <c r="I520" i="57" s="1"/>
  <c r="G521" i="57"/>
  <c r="I521" i="57" s="1"/>
  <c r="G522" i="57"/>
  <c r="I522" i="57" s="1"/>
  <c r="G523" i="57"/>
  <c r="I523" i="57" s="1"/>
  <c r="G524" i="57"/>
  <c r="I524" i="57" s="1"/>
  <c r="G525" i="57"/>
  <c r="I525" i="57" s="1"/>
  <c r="G526" i="57"/>
  <c r="I526" i="57" s="1"/>
  <c r="G527" i="57"/>
  <c r="I527" i="57" s="1"/>
  <c r="G528" i="57"/>
  <c r="I528" i="57" s="1"/>
  <c r="G529" i="57"/>
  <c r="I529" i="57" s="1"/>
  <c r="G530" i="57"/>
  <c r="I530" i="57" s="1"/>
  <c r="G531" i="57"/>
  <c r="I531" i="57" s="1"/>
  <c r="G382" i="57"/>
  <c r="I382" i="57" s="1"/>
  <c r="C34" i="6" l="1"/>
  <c r="A527" i="57"/>
  <c r="A523" i="57"/>
  <c r="A519" i="57"/>
  <c r="A515" i="57"/>
  <c r="A511" i="57"/>
  <c r="A507" i="57"/>
  <c r="A503" i="57"/>
  <c r="A499" i="57"/>
  <c r="A495" i="57"/>
  <c r="A491" i="57"/>
  <c r="A487" i="57"/>
  <c r="A483" i="57"/>
  <c r="A479" i="57"/>
  <c r="A475" i="57"/>
  <c r="A471" i="57"/>
  <c r="A467" i="57"/>
  <c r="A463" i="57"/>
  <c r="A459" i="57"/>
  <c r="A455" i="57"/>
  <c r="A451" i="57"/>
  <c r="A447" i="57"/>
  <c r="A443" i="57"/>
  <c r="A439" i="57"/>
  <c r="A435" i="57"/>
  <c r="A431" i="57"/>
  <c r="A427" i="57"/>
  <c r="A423" i="57"/>
  <c r="A419" i="57"/>
  <c r="A415" i="57"/>
  <c r="A411" i="57"/>
  <c r="A407" i="57"/>
  <c r="A403" i="57"/>
  <c r="A399" i="57"/>
  <c r="A395" i="57"/>
  <c r="A531" i="57"/>
  <c r="A528" i="57"/>
  <c r="A524" i="57"/>
  <c r="A520" i="57"/>
  <c r="A516" i="57"/>
  <c r="A512" i="57"/>
  <c r="A508" i="57"/>
  <c r="A504" i="57"/>
  <c r="A500" i="57"/>
  <c r="A496" i="57"/>
  <c r="A492" i="57"/>
  <c r="A488" i="57"/>
  <c r="A484" i="57"/>
  <c r="A480" i="57"/>
  <c r="A476" i="57"/>
  <c r="A472" i="57"/>
  <c r="A468" i="57"/>
  <c r="A464" i="57"/>
  <c r="A460" i="57"/>
  <c r="A456" i="57"/>
  <c r="A452" i="57"/>
  <c r="A448" i="57"/>
  <c r="A444" i="57"/>
  <c r="A440" i="57"/>
  <c r="A436" i="57"/>
  <c r="A432" i="57"/>
  <c r="C34" i="17"/>
  <c r="C34" i="18"/>
  <c r="A391" i="57"/>
  <c r="A387" i="57"/>
  <c r="A383" i="57"/>
  <c r="C16" i="18"/>
  <c r="A382" i="57"/>
  <c r="A428" i="57"/>
  <c r="A424" i="57"/>
  <c r="A420" i="57"/>
  <c r="A416" i="57"/>
  <c r="A412" i="57"/>
  <c r="A408" i="57"/>
  <c r="A404" i="57"/>
  <c r="A400" i="57"/>
  <c r="A396" i="57"/>
  <c r="A392" i="57"/>
  <c r="A388" i="57"/>
  <c r="A384" i="57"/>
  <c r="J36" i="6"/>
  <c r="E9" i="18"/>
  <c r="E15" i="22" s="1"/>
  <c r="G36" i="18"/>
  <c r="G60" i="22" s="1"/>
  <c r="D36" i="17"/>
  <c r="I25" i="17"/>
  <c r="C18" i="17"/>
  <c r="D24" i="17"/>
  <c r="D16" i="17"/>
  <c r="K10" i="17"/>
  <c r="L28" i="17"/>
  <c r="I10" i="17"/>
  <c r="E25" i="17"/>
  <c r="L10" i="17"/>
  <c r="L24" i="17"/>
  <c r="N12" i="17"/>
  <c r="D9" i="17"/>
  <c r="C33" i="17"/>
  <c r="C56" i="22" s="1"/>
  <c r="G9" i="17"/>
  <c r="G16" i="22" s="1"/>
  <c r="L33" i="17"/>
  <c r="L56" i="22" s="1"/>
  <c r="M25" i="17"/>
  <c r="L34" i="17"/>
  <c r="N30" i="17"/>
  <c r="D25" i="17"/>
  <c r="N13" i="17"/>
  <c r="L12" i="17"/>
  <c r="E9" i="17"/>
  <c r="E16" i="22" s="1"/>
  <c r="D13" i="17"/>
  <c r="I9" i="17"/>
  <c r="N18" i="17"/>
  <c r="N31" i="22" s="1"/>
  <c r="A526" i="57"/>
  <c r="A518" i="57"/>
  <c r="A510" i="57"/>
  <c r="A502" i="57"/>
  <c r="A498" i="57"/>
  <c r="A494" i="57"/>
  <c r="A490" i="57"/>
  <c r="A486" i="57"/>
  <c r="A482" i="57"/>
  <c r="A478" i="57"/>
  <c r="A474" i="57"/>
  <c r="A470" i="57"/>
  <c r="A466" i="57"/>
  <c r="A462" i="57"/>
  <c r="A458" i="57"/>
  <c r="A454" i="57"/>
  <c r="A450" i="57"/>
  <c r="A446" i="57"/>
  <c r="A442" i="57"/>
  <c r="A438" i="57"/>
  <c r="A434" i="57"/>
  <c r="A430" i="57"/>
  <c r="A426" i="57"/>
  <c r="A422" i="57"/>
  <c r="A418" i="57"/>
  <c r="A414" i="57"/>
  <c r="A410" i="57"/>
  <c r="A406" i="57"/>
  <c r="A402" i="57"/>
  <c r="A398" i="57"/>
  <c r="A394" i="57"/>
  <c r="A390" i="57"/>
  <c r="A386" i="57"/>
  <c r="A530" i="57"/>
  <c r="A522" i="57"/>
  <c r="A514" i="57"/>
  <c r="A506" i="57"/>
  <c r="A529" i="57"/>
  <c r="A525" i="57"/>
  <c r="A521" i="57"/>
  <c r="A517" i="57"/>
  <c r="A513" i="57"/>
  <c r="A509" i="57"/>
  <c r="A505" i="57"/>
  <c r="A501" i="57"/>
  <c r="A497" i="57"/>
  <c r="A493" i="57"/>
  <c r="A489" i="57"/>
  <c r="A485" i="57"/>
  <c r="A481" i="57"/>
  <c r="A477" i="57"/>
  <c r="A473" i="57"/>
  <c r="A469" i="57"/>
  <c r="A465" i="57"/>
  <c r="A461" i="57"/>
  <c r="A457" i="57"/>
  <c r="A453" i="57"/>
  <c r="A449" i="57"/>
  <c r="A445" i="57"/>
  <c r="A441" i="57"/>
  <c r="A437" i="57"/>
  <c r="A433" i="57"/>
  <c r="A429" i="57"/>
  <c r="A425" i="57"/>
  <c r="A421" i="57"/>
  <c r="A417" i="57"/>
  <c r="A413" i="57"/>
  <c r="A409" i="57"/>
  <c r="A405" i="57"/>
  <c r="A401" i="57"/>
  <c r="A397" i="57"/>
  <c r="A393" i="57"/>
  <c r="A389" i="57"/>
  <c r="A385" i="57"/>
  <c r="K16" i="17"/>
  <c r="H21" i="17"/>
  <c r="C31" i="22"/>
  <c r="E12" i="17"/>
  <c r="L9" i="17"/>
  <c r="D12" i="17"/>
  <c r="H27" i="17"/>
  <c r="L16" i="17"/>
  <c r="D10" i="17"/>
  <c r="G12" i="17"/>
  <c r="D27" i="17"/>
  <c r="I21" i="17"/>
  <c r="K15" i="17"/>
  <c r="F15" i="17"/>
  <c r="H36" i="17"/>
  <c r="M37" i="17"/>
  <c r="F34" i="17"/>
  <c r="H30" i="17"/>
  <c r="M31" i="17"/>
  <c r="F28" i="17"/>
  <c r="I24" i="17"/>
  <c r="N25" i="17"/>
  <c r="N21" i="17"/>
  <c r="H18" i="17"/>
  <c r="M19" i="17"/>
  <c r="E16" i="17"/>
  <c r="I36" i="17"/>
  <c r="N37" i="17"/>
  <c r="N33" i="17"/>
  <c r="I30" i="17"/>
  <c r="N31" i="17"/>
  <c r="N27" i="17"/>
  <c r="F24" i="17"/>
  <c r="K25" i="17"/>
  <c r="D22" i="17"/>
  <c r="I18" i="17"/>
  <c r="N19" i="17"/>
  <c r="F16" i="17"/>
  <c r="N36" i="17"/>
  <c r="E37" i="17"/>
  <c r="I33" i="17"/>
  <c r="N34" i="17"/>
  <c r="E31" i="17"/>
  <c r="I27" i="17"/>
  <c r="N28" i="17"/>
  <c r="F25" i="17"/>
  <c r="F21" i="17"/>
  <c r="K22" i="17"/>
  <c r="E19" i="17"/>
  <c r="H15" i="17"/>
  <c r="M16" i="17"/>
  <c r="F37" i="17"/>
  <c r="F33" i="17"/>
  <c r="K34" i="17"/>
  <c r="F31" i="17"/>
  <c r="F27" i="17"/>
  <c r="K28" i="17"/>
  <c r="N24" i="17"/>
  <c r="G21" i="17"/>
  <c r="L22" i="17"/>
  <c r="F19" i="17"/>
  <c r="I15" i="17"/>
  <c r="F36" i="17"/>
  <c r="K37" i="17"/>
  <c r="D34" i="17"/>
  <c r="F30" i="17"/>
  <c r="K31" i="17"/>
  <c r="D28" i="17"/>
  <c r="G24" i="17"/>
  <c r="L25" i="17"/>
  <c r="E22" i="17"/>
  <c r="F18" i="17"/>
  <c r="K19" i="17"/>
  <c r="N15" i="17"/>
  <c r="H37" i="17"/>
  <c r="E28" i="17"/>
  <c r="C21" i="17"/>
  <c r="F12" i="17"/>
  <c r="K13" i="17"/>
  <c r="N9" i="17"/>
  <c r="D33" i="17"/>
  <c r="I12" i="17"/>
  <c r="N10" i="17"/>
  <c r="I34" i="17"/>
  <c r="I13" i="17"/>
  <c r="J22" i="17"/>
  <c r="K36" i="17"/>
  <c r="D37" i="17"/>
  <c r="L13" i="17"/>
  <c r="G18" i="17"/>
  <c r="G36" i="17"/>
  <c r="F9" i="17"/>
  <c r="M34" i="17"/>
  <c r="M22" i="17"/>
  <c r="G27" i="17"/>
  <c r="G33" i="17"/>
  <c r="M9" i="17"/>
  <c r="D19" i="17"/>
  <c r="M10" i="17"/>
  <c r="H9" i="17"/>
  <c r="E13" i="17"/>
  <c r="H16" i="17"/>
  <c r="E21" i="17"/>
  <c r="H31" i="17"/>
  <c r="F10" i="17"/>
  <c r="N22" i="17"/>
  <c r="C9" i="17"/>
  <c r="K9" i="17"/>
  <c r="H13" i="17"/>
  <c r="C15" i="17"/>
  <c r="F22" i="17"/>
  <c r="D31" i="17"/>
  <c r="J10" i="17"/>
  <c r="G15" i="17"/>
  <c r="C10" i="17"/>
  <c r="J9" i="17"/>
  <c r="G13" i="17"/>
  <c r="N16" i="17"/>
  <c r="M21" i="17"/>
  <c r="K30" i="17"/>
  <c r="C16" i="17"/>
  <c r="J15" i="17"/>
  <c r="G19" i="17"/>
  <c r="C22" i="17"/>
  <c r="L21" i="17"/>
  <c r="H25" i="17"/>
  <c r="C27" i="17"/>
  <c r="K27" i="17"/>
  <c r="G31" i="17"/>
  <c r="K33" i="17"/>
  <c r="G37" i="17"/>
  <c r="J16" i="17"/>
  <c r="E15" i="17"/>
  <c r="M18" i="17"/>
  <c r="H22" i="17"/>
  <c r="C24" i="17"/>
  <c r="J24" i="17"/>
  <c r="G28" i="17"/>
  <c r="C31" i="17"/>
  <c r="M30" i="17"/>
  <c r="G34" i="17"/>
  <c r="C37" i="17"/>
  <c r="M36" i="17"/>
  <c r="I16" i="17"/>
  <c r="D15" i="17"/>
  <c r="L18" i="17"/>
  <c r="G22" i="17"/>
  <c r="C25" i="17"/>
  <c r="M24" i="17"/>
  <c r="J28" i="17"/>
  <c r="E27" i="17"/>
  <c r="L30" i="17"/>
  <c r="J34" i="17"/>
  <c r="E33" i="17"/>
  <c r="L36" i="17"/>
  <c r="F13" i="17"/>
  <c r="L27" i="17"/>
  <c r="E10" i="17"/>
  <c r="M13" i="17"/>
  <c r="H12" i="17"/>
  <c r="K18" i="17"/>
  <c r="M28" i="17"/>
  <c r="E34" i="17"/>
  <c r="M12" i="17"/>
  <c r="G30" i="17"/>
  <c r="H10" i="17"/>
  <c r="C12" i="17"/>
  <c r="K12" i="17"/>
  <c r="L19" i="17"/>
  <c r="I28" i="17"/>
  <c r="L37" i="17"/>
  <c r="J13" i="17"/>
  <c r="L31" i="17"/>
  <c r="G10" i="17"/>
  <c r="C13" i="17"/>
  <c r="J12" i="17"/>
  <c r="H19" i="17"/>
  <c r="H24" i="17"/>
  <c r="H33" i="17"/>
  <c r="G16" i="17"/>
  <c r="C19" i="17"/>
  <c r="J18" i="17"/>
  <c r="I22" i="17"/>
  <c r="D21" i="17"/>
  <c r="K24" i="17"/>
  <c r="H28" i="17"/>
  <c r="C30" i="17"/>
  <c r="J30" i="17"/>
  <c r="H34" i="17"/>
  <c r="C36" i="17"/>
  <c r="J36" i="17"/>
  <c r="M15" i="17"/>
  <c r="J19" i="17"/>
  <c r="E18" i="17"/>
  <c r="K21" i="17"/>
  <c r="G25" i="17"/>
  <c r="C28" i="17"/>
  <c r="J27" i="17"/>
  <c r="J31" i="17"/>
  <c r="E30" i="17"/>
  <c r="J33" i="17"/>
  <c r="J37" i="17"/>
  <c r="E36" i="17"/>
  <c r="L15" i="17"/>
  <c r="I19" i="17"/>
  <c r="D18" i="17"/>
  <c r="J21" i="17"/>
  <c r="J25" i="17"/>
  <c r="E24" i="17"/>
  <c r="M27" i="17"/>
  <c r="I31" i="17"/>
  <c r="D30" i="17"/>
  <c r="M33" i="17"/>
  <c r="I37" i="17"/>
  <c r="F36" i="7"/>
  <c r="J36" i="7"/>
  <c r="N36" i="7"/>
  <c r="G37" i="7"/>
  <c r="K37" i="7"/>
  <c r="E33" i="7"/>
  <c r="I33" i="7"/>
  <c r="M33" i="7"/>
  <c r="F34" i="7"/>
  <c r="J34" i="7"/>
  <c r="N34" i="7"/>
  <c r="C34" i="7"/>
  <c r="F30" i="7"/>
  <c r="J30" i="7"/>
  <c r="N30" i="7"/>
  <c r="G31" i="7"/>
  <c r="K31" i="7"/>
  <c r="C31" i="7"/>
  <c r="F27" i="7"/>
  <c r="J27" i="7"/>
  <c r="N27" i="7"/>
  <c r="G28" i="7"/>
  <c r="K28" i="7"/>
  <c r="D24" i="7"/>
  <c r="H24" i="7"/>
  <c r="L24" i="7"/>
  <c r="E25" i="7"/>
  <c r="I25" i="7"/>
  <c r="M25" i="7"/>
  <c r="E21" i="7"/>
  <c r="I21" i="7"/>
  <c r="M21" i="7"/>
  <c r="F22" i="7"/>
  <c r="J22" i="7"/>
  <c r="N22" i="7"/>
  <c r="E18" i="7"/>
  <c r="I18" i="7"/>
  <c r="M18" i="7"/>
  <c r="F19" i="7"/>
  <c r="J19" i="7"/>
  <c r="N19" i="7"/>
  <c r="E15" i="7"/>
  <c r="I15" i="7"/>
  <c r="M15" i="7"/>
  <c r="F16" i="7"/>
  <c r="J16" i="7"/>
  <c r="N16" i="7"/>
  <c r="D12" i="7"/>
  <c r="D36" i="7"/>
  <c r="H36" i="7"/>
  <c r="L36" i="7"/>
  <c r="E37" i="7"/>
  <c r="I37" i="7"/>
  <c r="M37" i="7"/>
  <c r="C36" i="7"/>
  <c r="G33" i="7"/>
  <c r="K33" i="7"/>
  <c r="D34" i="7"/>
  <c r="H34" i="7"/>
  <c r="L34" i="7"/>
  <c r="D30" i="7"/>
  <c r="H30" i="7"/>
  <c r="L30" i="7"/>
  <c r="E31" i="7"/>
  <c r="I31" i="7"/>
  <c r="M31" i="7"/>
  <c r="D27" i="7"/>
  <c r="H27" i="7"/>
  <c r="L27" i="7"/>
  <c r="E28" i="7"/>
  <c r="I28" i="7"/>
  <c r="M28" i="7"/>
  <c r="C28" i="7"/>
  <c r="F24" i="7"/>
  <c r="J24" i="7"/>
  <c r="N24" i="7"/>
  <c r="G25" i="7"/>
  <c r="K25" i="7"/>
  <c r="C24" i="7"/>
  <c r="G21" i="7"/>
  <c r="K21" i="7"/>
  <c r="D22" i="7"/>
  <c r="H22" i="7"/>
  <c r="L22" i="7"/>
  <c r="C21" i="7"/>
  <c r="G18" i="7"/>
  <c r="K18" i="7"/>
  <c r="D19" i="7"/>
  <c r="H19" i="7"/>
  <c r="L19" i="7"/>
  <c r="C18" i="7"/>
  <c r="G15" i="7"/>
  <c r="K15" i="7"/>
  <c r="D16" i="7"/>
  <c r="H16" i="7"/>
  <c r="L16" i="7"/>
  <c r="C16" i="7"/>
  <c r="E36" i="7"/>
  <c r="M36" i="7"/>
  <c r="J37" i="7"/>
  <c r="H33" i="7"/>
  <c r="E34" i="7"/>
  <c r="M34" i="7"/>
  <c r="E30" i="7"/>
  <c r="M30" i="7"/>
  <c r="J31" i="7"/>
  <c r="E27" i="7"/>
  <c r="M27" i="7"/>
  <c r="J28" i="7"/>
  <c r="C27" i="7"/>
  <c r="K24" i="7"/>
  <c r="H25" i="7"/>
  <c r="H21" i="7"/>
  <c r="E22" i="7"/>
  <c r="M22" i="7"/>
  <c r="H18" i="7"/>
  <c r="E19" i="7"/>
  <c r="M19" i="7"/>
  <c r="H15" i="7"/>
  <c r="E16" i="7"/>
  <c r="M16" i="7"/>
  <c r="F12" i="7"/>
  <c r="J12" i="7"/>
  <c r="N12" i="7"/>
  <c r="G13" i="7"/>
  <c r="K13" i="7"/>
  <c r="E9" i="7"/>
  <c r="I9" i="7"/>
  <c r="M9" i="7"/>
  <c r="F10" i="7"/>
  <c r="J10" i="7"/>
  <c r="N10" i="7"/>
  <c r="C9" i="7"/>
  <c r="I36" i="7"/>
  <c r="F37" i="7"/>
  <c r="N37" i="7"/>
  <c r="D33" i="7"/>
  <c r="L33" i="7"/>
  <c r="I34" i="7"/>
  <c r="I30" i="7"/>
  <c r="F31" i="7"/>
  <c r="N31" i="7"/>
  <c r="I27" i="7"/>
  <c r="F28" i="7"/>
  <c r="N28" i="7"/>
  <c r="G24" i="7"/>
  <c r="D25" i="7"/>
  <c r="L25" i="7"/>
  <c r="D21" i="7"/>
  <c r="L21" i="7"/>
  <c r="I22" i="7"/>
  <c r="D18" i="7"/>
  <c r="L18" i="7"/>
  <c r="I19" i="7"/>
  <c r="D15" i="7"/>
  <c r="L15" i="7"/>
  <c r="I16" i="7"/>
  <c r="C15" i="7"/>
  <c r="H12" i="7"/>
  <c r="L12" i="7"/>
  <c r="E13" i="7"/>
  <c r="I13" i="7"/>
  <c r="M13" i="7"/>
  <c r="C12" i="7"/>
  <c r="G9" i="7"/>
  <c r="K9" i="7"/>
  <c r="D10" i="7"/>
  <c r="H10" i="7"/>
  <c r="L10" i="7"/>
  <c r="H37" i="7"/>
  <c r="F33" i="7"/>
  <c r="K34" i="7"/>
  <c r="K30" i="7"/>
  <c r="C30" i="7"/>
  <c r="H28" i="7"/>
  <c r="I24" i="7"/>
  <c r="N25" i="7"/>
  <c r="N21" i="7"/>
  <c r="F18" i="7"/>
  <c r="K19" i="7"/>
  <c r="N15" i="7"/>
  <c r="E12" i="7"/>
  <c r="M12" i="7"/>
  <c r="J13" i="7"/>
  <c r="D9" i="7"/>
  <c r="L9" i="7"/>
  <c r="I10" i="7"/>
  <c r="C10" i="7"/>
  <c r="J33" i="7"/>
  <c r="L28" i="7"/>
  <c r="C25" i="7"/>
  <c r="J18" i="7"/>
  <c r="G16" i="7"/>
  <c r="D13" i="7"/>
  <c r="N9" i="7"/>
  <c r="K36" i="7"/>
  <c r="N33" i="7"/>
  <c r="C33" i="7"/>
  <c r="H31" i="7"/>
  <c r="K27" i="7"/>
  <c r="F25" i="7"/>
  <c r="F21" i="7"/>
  <c r="K22" i="7"/>
  <c r="N18" i="7"/>
  <c r="F15" i="7"/>
  <c r="K16" i="7"/>
  <c r="I12" i="7"/>
  <c r="F13" i="7"/>
  <c r="N13" i="7"/>
  <c r="H9" i="7"/>
  <c r="E10" i="7"/>
  <c r="M10" i="7"/>
  <c r="K10" i="7"/>
  <c r="D37" i="7"/>
  <c r="C37" i="7"/>
  <c r="G34" i="7"/>
  <c r="G30" i="7"/>
  <c r="L31" i="7"/>
  <c r="D28" i="7"/>
  <c r="D29" i="7" s="1"/>
  <c r="E24" i="7"/>
  <c r="J25" i="7"/>
  <c r="J21" i="7"/>
  <c r="C22" i="7"/>
  <c r="G19" i="7"/>
  <c r="J15" i="7"/>
  <c r="K12" i="7"/>
  <c r="H13" i="7"/>
  <c r="C13" i="7"/>
  <c r="J9" i="7"/>
  <c r="G10" i="7"/>
  <c r="G36" i="7"/>
  <c r="L37" i="7"/>
  <c r="D31" i="7"/>
  <c r="D32" i="7" s="1"/>
  <c r="G27" i="7"/>
  <c r="M24" i="7"/>
  <c r="G22" i="7"/>
  <c r="C19" i="7"/>
  <c r="G12" i="7"/>
  <c r="L13" i="7"/>
  <c r="F9" i="7"/>
  <c r="N19" i="6"/>
  <c r="G13" i="6"/>
  <c r="E18" i="6"/>
  <c r="N12" i="6"/>
  <c r="M22" i="6"/>
  <c r="F10" i="6"/>
  <c r="M18" i="6"/>
  <c r="D21" i="6"/>
  <c r="I28" i="6"/>
  <c r="J37" i="6"/>
  <c r="C12" i="6"/>
  <c r="I16" i="6"/>
  <c r="D19" i="6"/>
  <c r="C25" i="6"/>
  <c r="F28" i="6"/>
  <c r="I33" i="6"/>
  <c r="D28" i="6"/>
  <c r="E33" i="6"/>
  <c r="D10" i="6"/>
  <c r="H12" i="6"/>
  <c r="H19" i="6"/>
  <c r="N21" i="6"/>
  <c r="G24" i="6"/>
  <c r="D30" i="6"/>
  <c r="M10" i="6"/>
  <c r="H9" i="6"/>
  <c r="F13" i="6"/>
  <c r="N16" i="6"/>
  <c r="I15" i="6"/>
  <c r="E19" i="6"/>
  <c r="L22" i="6"/>
  <c r="G21" i="6"/>
  <c r="E25" i="6"/>
  <c r="M28" i="6"/>
  <c r="L31" i="6"/>
  <c r="L33" i="6"/>
  <c r="D36" i="6"/>
  <c r="N9" i="6"/>
  <c r="L13" i="6"/>
  <c r="G12" i="6"/>
  <c r="D16" i="6"/>
  <c r="K19" i="6"/>
  <c r="F18" i="6"/>
  <c r="F22" i="6"/>
  <c r="K25" i="6"/>
  <c r="F24" i="6"/>
  <c r="K27" i="6"/>
  <c r="C33" i="6"/>
  <c r="M37" i="6"/>
  <c r="G28" i="6"/>
  <c r="C31" i="6"/>
  <c r="J30" i="6"/>
  <c r="H34" i="6"/>
  <c r="C36" i="6"/>
  <c r="K36" i="6"/>
  <c r="N31" i="6"/>
  <c r="I30" i="6"/>
  <c r="N33" i="6"/>
  <c r="K37" i="6"/>
  <c r="F36" i="6"/>
  <c r="M9" i="6"/>
  <c r="H21" i="6"/>
  <c r="C16" i="6"/>
  <c r="N25" i="6"/>
  <c r="K16" i="6"/>
  <c r="F25" i="6"/>
  <c r="J12" i="6"/>
  <c r="E22" i="6"/>
  <c r="J25" i="6"/>
  <c r="H27" i="6"/>
  <c r="E36" i="6"/>
  <c r="I13" i="6"/>
  <c r="L15" i="6"/>
  <c r="G18" i="6"/>
  <c r="H25" i="6"/>
  <c r="D27" i="6"/>
  <c r="F37" i="6"/>
  <c r="M31" i="6"/>
  <c r="M36" i="6"/>
  <c r="G9" i="6"/>
  <c r="M16" i="6"/>
  <c r="K18" i="6"/>
  <c r="F21" i="6"/>
  <c r="L28" i="6"/>
  <c r="F34" i="6"/>
  <c r="I10" i="6"/>
  <c r="D9" i="6"/>
  <c r="M12" i="6"/>
  <c r="J16" i="6"/>
  <c r="E15" i="6"/>
  <c r="L18" i="6"/>
  <c r="H22" i="6"/>
  <c r="C24" i="6"/>
  <c r="L24" i="6"/>
  <c r="H28" i="6"/>
  <c r="D31" i="6"/>
  <c r="D33" i="6"/>
  <c r="C10" i="6"/>
  <c r="J9" i="6"/>
  <c r="H13" i="6"/>
  <c r="C15" i="6"/>
  <c r="K15" i="6"/>
  <c r="G19" i="6"/>
  <c r="C22" i="6"/>
  <c r="M21" i="6"/>
  <c r="G25" i="6"/>
  <c r="C28" i="6"/>
  <c r="C30" i="6"/>
  <c r="M34" i="6"/>
  <c r="E37" i="6"/>
  <c r="N27" i="6"/>
  <c r="K31" i="6"/>
  <c r="F30" i="6"/>
  <c r="D34" i="6"/>
  <c r="L37" i="6"/>
  <c r="G36" i="6"/>
  <c r="J31" i="6"/>
  <c r="E30" i="6"/>
  <c r="E50" i="21" s="1"/>
  <c r="J33" i="6"/>
  <c r="G37" i="6"/>
  <c r="F12" i="6"/>
  <c r="N10" i="6"/>
  <c r="J15" i="6"/>
  <c r="J10" i="6"/>
  <c r="F15" i="6"/>
  <c r="K13" i="6"/>
  <c r="G16" i="6"/>
  <c r="I22" i="6"/>
  <c r="M24" i="6"/>
  <c r="E31" i="6"/>
  <c r="H10" i="6"/>
  <c r="L12" i="6"/>
  <c r="D15" i="6"/>
  <c r="G22" i="6"/>
  <c r="K24" i="6"/>
  <c r="L30" i="6"/>
  <c r="I24" i="6"/>
  <c r="H30" i="6"/>
  <c r="C9" i="6"/>
  <c r="M13" i="6"/>
  <c r="E16" i="6"/>
  <c r="C21" i="6"/>
  <c r="L25" i="6"/>
  <c r="L27" i="6"/>
  <c r="N37" i="6"/>
  <c r="E10" i="6"/>
  <c r="N13" i="6"/>
  <c r="I12" i="6"/>
  <c r="F16" i="6"/>
  <c r="M19" i="6"/>
  <c r="H18" i="6"/>
  <c r="D22" i="6"/>
  <c r="M25" i="6"/>
  <c r="H24" i="6"/>
  <c r="M27" i="6"/>
  <c r="G30" i="6"/>
  <c r="I37" i="6"/>
  <c r="K10" i="6"/>
  <c r="F9" i="6"/>
  <c r="D13" i="6"/>
  <c r="L16" i="6"/>
  <c r="G15" i="6"/>
  <c r="N18" i="6"/>
  <c r="N22" i="6"/>
  <c r="I21" i="6"/>
  <c r="N24" i="6"/>
  <c r="J28" i="6"/>
  <c r="H31" i="6"/>
  <c r="E34" i="6"/>
  <c r="H36" i="6"/>
  <c r="J27" i="6"/>
  <c r="G31" i="6"/>
  <c r="K33" i="6"/>
  <c r="H37" i="6"/>
  <c r="I27" i="6"/>
  <c r="F31" i="6"/>
  <c r="K34" i="6"/>
  <c r="F33" i="6"/>
  <c r="N36" i="6"/>
  <c r="N15" i="6"/>
  <c r="I9" i="6"/>
  <c r="J19" i="6"/>
  <c r="E9" i="6"/>
  <c r="F19" i="6"/>
  <c r="I18" i="6"/>
  <c r="C19" i="6"/>
  <c r="L21" i="6"/>
  <c r="E24" i="6"/>
  <c r="M33" i="6"/>
  <c r="K9" i="6"/>
  <c r="D12" i="6"/>
  <c r="L19" i="6"/>
  <c r="J21" i="6"/>
  <c r="C27" i="6"/>
  <c r="N34" i="6"/>
  <c r="N28" i="6"/>
  <c r="J34" i="6"/>
  <c r="L10" i="6"/>
  <c r="E13" i="6"/>
  <c r="H15" i="6"/>
  <c r="K22" i="6"/>
  <c r="D25" i="6"/>
  <c r="I31" i="6"/>
  <c r="I36" i="6"/>
  <c r="L9" i="6"/>
  <c r="J13" i="6"/>
  <c r="E12" i="6"/>
  <c r="M15" i="6"/>
  <c r="I19" i="6"/>
  <c r="D18" i="6"/>
  <c r="K21" i="6"/>
  <c r="I25" i="6"/>
  <c r="D24" i="6"/>
  <c r="G27" i="6"/>
  <c r="I34" i="6"/>
  <c r="L36" i="6"/>
  <c r="G10" i="6"/>
  <c r="C13" i="6"/>
  <c r="K12" i="6"/>
  <c r="H16" i="6"/>
  <c r="C18" i="6"/>
  <c r="J18" i="6"/>
  <c r="J22" i="6"/>
  <c r="E21" i="6"/>
  <c r="J24" i="6"/>
  <c r="E28" i="6"/>
  <c r="K30" i="6"/>
  <c r="H33" i="6"/>
  <c r="K28" i="6"/>
  <c r="F27" i="6"/>
  <c r="N30" i="6"/>
  <c r="L34" i="6"/>
  <c r="G33" i="6"/>
  <c r="D37" i="6"/>
  <c r="E27" i="6"/>
  <c r="M30" i="6"/>
  <c r="G34" i="6"/>
  <c r="C37" i="6"/>
  <c r="N10" i="18"/>
  <c r="H24" i="18"/>
  <c r="I19" i="18"/>
  <c r="F10" i="18"/>
  <c r="E19" i="18"/>
  <c r="M28" i="18"/>
  <c r="C15" i="18"/>
  <c r="E28" i="18"/>
  <c r="D18" i="18"/>
  <c r="L13" i="18"/>
  <c r="I22" i="18"/>
  <c r="E30" i="18"/>
  <c r="J9" i="18"/>
  <c r="I13" i="18"/>
  <c r="D12" i="18"/>
  <c r="M15" i="18"/>
  <c r="J19" i="18"/>
  <c r="E18" i="18"/>
  <c r="M21" i="18"/>
  <c r="J25" i="18"/>
  <c r="E24" i="18"/>
  <c r="M27" i="18"/>
  <c r="C37" i="18"/>
  <c r="I10" i="18"/>
  <c r="D9" i="18"/>
  <c r="J12" i="18"/>
  <c r="H16" i="18"/>
  <c r="C18" i="18"/>
  <c r="K18" i="18"/>
  <c r="H22" i="18"/>
  <c r="C24" i="18"/>
  <c r="K24" i="18"/>
  <c r="H28" i="18"/>
  <c r="J33" i="18"/>
  <c r="L10" i="18"/>
  <c r="G9" i="18"/>
  <c r="F13" i="18"/>
  <c r="K16" i="18"/>
  <c r="F15" i="18"/>
  <c r="N18" i="18"/>
  <c r="K22" i="18"/>
  <c r="F21" i="18"/>
  <c r="N24" i="18"/>
  <c r="K28" i="18"/>
  <c r="M30" i="18"/>
  <c r="K27" i="18"/>
  <c r="H31" i="18"/>
  <c r="C33" i="18"/>
  <c r="L33" i="18"/>
  <c r="G37" i="18"/>
  <c r="F27" i="18"/>
  <c r="N30" i="18"/>
  <c r="L34" i="18"/>
  <c r="G33" i="18"/>
  <c r="F37" i="18"/>
  <c r="L27" i="18"/>
  <c r="I31" i="18"/>
  <c r="D30" i="18"/>
  <c r="M33" i="18"/>
  <c r="H37" i="18"/>
  <c r="H13" i="18"/>
  <c r="N33" i="18"/>
  <c r="L21" i="18"/>
  <c r="K12" i="18"/>
  <c r="M22" i="18"/>
  <c r="J31" i="18"/>
  <c r="L15" i="18"/>
  <c r="J10" i="18"/>
  <c r="I25" i="18"/>
  <c r="G12" i="18"/>
  <c r="D21" i="18"/>
  <c r="K10" i="18"/>
  <c r="F9" i="18"/>
  <c r="E13" i="18"/>
  <c r="N16" i="18"/>
  <c r="I15" i="18"/>
  <c r="F19" i="18"/>
  <c r="N22" i="18"/>
  <c r="I21" i="18"/>
  <c r="F25" i="18"/>
  <c r="N28" i="18"/>
  <c r="N31" i="18"/>
  <c r="L36" i="18"/>
  <c r="E10" i="18"/>
  <c r="K13" i="18"/>
  <c r="F12" i="18"/>
  <c r="D16" i="18"/>
  <c r="L19" i="18"/>
  <c r="G18" i="18"/>
  <c r="D22" i="18"/>
  <c r="L25" i="18"/>
  <c r="G24" i="18"/>
  <c r="D28" i="18"/>
  <c r="I37" i="18"/>
  <c r="H10" i="18"/>
  <c r="C12" i="18"/>
  <c r="M12" i="18"/>
  <c r="G16" i="18"/>
  <c r="C19" i="18"/>
  <c r="J18" i="18"/>
  <c r="G22" i="18"/>
  <c r="C25" i="18"/>
  <c r="J24" i="18"/>
  <c r="G28" i="18"/>
  <c r="K34" i="18"/>
  <c r="G27" i="18"/>
  <c r="D31" i="18"/>
  <c r="M34" i="18"/>
  <c r="H33" i="18"/>
  <c r="N36" i="18"/>
  <c r="C31" i="18"/>
  <c r="J30" i="18"/>
  <c r="H34" i="18"/>
  <c r="C36" i="18"/>
  <c r="M36" i="18"/>
  <c r="H27" i="18"/>
  <c r="E31" i="18"/>
  <c r="N34" i="18"/>
  <c r="I33" i="18"/>
  <c r="D37" i="18"/>
  <c r="M19" i="18"/>
  <c r="D24" i="18"/>
  <c r="I16" i="18"/>
  <c r="H21" i="18"/>
  <c r="H36" i="18"/>
  <c r="H18" i="18"/>
  <c r="D13" i="18"/>
  <c r="D14" i="18" s="1"/>
  <c r="J27" i="18"/>
  <c r="E16" i="18"/>
  <c r="L24" i="18"/>
  <c r="G10" i="18"/>
  <c r="C13" i="18"/>
  <c r="L12" i="18"/>
  <c r="J16" i="18"/>
  <c r="E15" i="18"/>
  <c r="M18" i="18"/>
  <c r="J22" i="18"/>
  <c r="E21" i="18"/>
  <c r="M24" i="18"/>
  <c r="J28" i="18"/>
  <c r="I30" i="18"/>
  <c r="C9" i="18"/>
  <c r="L9" i="18"/>
  <c r="G13" i="18"/>
  <c r="K15" i="18"/>
  <c r="H19" i="18"/>
  <c r="C21" i="18"/>
  <c r="K21" i="18"/>
  <c r="H25" i="18"/>
  <c r="C27" i="18"/>
  <c r="I27" i="18"/>
  <c r="D36" i="18"/>
  <c r="D10" i="18"/>
  <c r="N13" i="18"/>
  <c r="I12" i="18"/>
  <c r="N15" i="18"/>
  <c r="K19" i="18"/>
  <c r="F18" i="18"/>
  <c r="N21" i="18"/>
  <c r="K25" i="18"/>
  <c r="F24" i="18"/>
  <c r="N27" i="18"/>
  <c r="F33" i="18"/>
  <c r="C30" i="18"/>
  <c r="K30" i="18"/>
  <c r="I34" i="18"/>
  <c r="D33" i="18"/>
  <c r="J36" i="18"/>
  <c r="K31" i="18"/>
  <c r="F30" i="18"/>
  <c r="D34" i="18"/>
  <c r="N37" i="18"/>
  <c r="I36" i="18"/>
  <c r="D27" i="18"/>
  <c r="L30" i="18"/>
  <c r="J34" i="18"/>
  <c r="E33" i="18"/>
  <c r="K36" i="18"/>
  <c r="E22" i="18"/>
  <c r="M16" i="18"/>
  <c r="M37" i="18"/>
  <c r="D15" i="18"/>
  <c r="E25" i="18"/>
  <c r="I9" i="18"/>
  <c r="M25" i="18"/>
  <c r="H15" i="18"/>
  <c r="M9" i="18"/>
  <c r="L18" i="18"/>
  <c r="I28" i="18"/>
  <c r="N9" i="18"/>
  <c r="M13" i="18"/>
  <c r="H12" i="18"/>
  <c r="F16" i="18"/>
  <c r="N19" i="18"/>
  <c r="I18" i="18"/>
  <c r="F22" i="18"/>
  <c r="N25" i="18"/>
  <c r="I24" i="18"/>
  <c r="F28" i="18"/>
  <c r="G34" i="18"/>
  <c r="M10" i="18"/>
  <c r="H9" i="18"/>
  <c r="N12" i="18"/>
  <c r="L16" i="18"/>
  <c r="G15" i="18"/>
  <c r="D19" i="18"/>
  <c r="L22" i="18"/>
  <c r="G21" i="18"/>
  <c r="D25" i="18"/>
  <c r="L28" i="18"/>
  <c r="F31" i="18"/>
  <c r="C10" i="18"/>
  <c r="K9" i="18"/>
  <c r="J13" i="18"/>
  <c r="E12" i="18"/>
  <c r="J15" i="18"/>
  <c r="G19" i="18"/>
  <c r="C22" i="18"/>
  <c r="J21" i="18"/>
  <c r="G25" i="18"/>
  <c r="C28" i="18"/>
  <c r="E27" i="18"/>
  <c r="E37" i="18"/>
  <c r="L31" i="18"/>
  <c r="G30" i="18"/>
  <c r="E34" i="18"/>
  <c r="K37" i="18"/>
  <c r="F36" i="18"/>
  <c r="G31" i="18"/>
  <c r="K33" i="18"/>
  <c r="J37" i="18"/>
  <c r="E36" i="18"/>
  <c r="M31" i="18"/>
  <c r="H30" i="18"/>
  <c r="F34" i="18"/>
  <c r="L37" i="18"/>
  <c r="D9" i="4"/>
  <c r="H9" i="4"/>
  <c r="L9" i="4"/>
  <c r="E9" i="4"/>
  <c r="I9" i="4"/>
  <c r="M9" i="4"/>
  <c r="F10" i="4"/>
  <c r="G9" i="4"/>
  <c r="K9" i="4"/>
  <c r="D10" i="4"/>
  <c r="H10" i="4"/>
  <c r="N9" i="4"/>
  <c r="J10" i="4"/>
  <c r="N10" i="4"/>
  <c r="G36" i="4"/>
  <c r="K36" i="4"/>
  <c r="D37" i="4"/>
  <c r="H37" i="4"/>
  <c r="L37" i="4"/>
  <c r="C37" i="4"/>
  <c r="F33" i="4"/>
  <c r="J33" i="4"/>
  <c r="N33" i="4"/>
  <c r="G34" i="4"/>
  <c r="K34" i="4"/>
  <c r="C33" i="4"/>
  <c r="G30" i="4"/>
  <c r="K30" i="4"/>
  <c r="D31" i="4"/>
  <c r="H31" i="4"/>
  <c r="L31" i="4"/>
  <c r="C31" i="4"/>
  <c r="F27" i="4"/>
  <c r="J27" i="4"/>
  <c r="N27" i="4"/>
  <c r="G28" i="4"/>
  <c r="K28" i="4"/>
  <c r="D24" i="4"/>
  <c r="H24" i="4"/>
  <c r="L24" i="4"/>
  <c r="E25" i="4"/>
  <c r="I25" i="4"/>
  <c r="M25" i="4"/>
  <c r="C25" i="4"/>
  <c r="F21" i="4"/>
  <c r="J21" i="4"/>
  <c r="N21" i="4"/>
  <c r="G22" i="4"/>
  <c r="K22" i="4"/>
  <c r="C21" i="4"/>
  <c r="G18" i="4"/>
  <c r="K18" i="4"/>
  <c r="D19" i="4"/>
  <c r="H19" i="4"/>
  <c r="L19" i="4"/>
  <c r="C19" i="4"/>
  <c r="F15" i="4"/>
  <c r="J15" i="4"/>
  <c r="N15" i="4"/>
  <c r="G16" i="4"/>
  <c r="K16" i="4"/>
  <c r="E10" i="4"/>
  <c r="K10" i="4"/>
  <c r="D36" i="4"/>
  <c r="H36" i="4"/>
  <c r="L36" i="4"/>
  <c r="E37" i="4"/>
  <c r="I37" i="4"/>
  <c r="M37" i="4"/>
  <c r="C36" i="4"/>
  <c r="G33" i="4"/>
  <c r="K33" i="4"/>
  <c r="D34" i="4"/>
  <c r="H34" i="4"/>
  <c r="L34" i="4"/>
  <c r="D30" i="4"/>
  <c r="H30" i="4"/>
  <c r="L30" i="4"/>
  <c r="E31" i="4"/>
  <c r="I31" i="4"/>
  <c r="M31" i="4"/>
  <c r="C30" i="4"/>
  <c r="G27" i="4"/>
  <c r="K27" i="4"/>
  <c r="D28" i="4"/>
  <c r="H28" i="4"/>
  <c r="L28" i="4"/>
  <c r="E24" i="4"/>
  <c r="I24" i="4"/>
  <c r="M24" i="4"/>
  <c r="F25" i="4"/>
  <c r="J25" i="4"/>
  <c r="N25" i="4"/>
  <c r="C24" i="4"/>
  <c r="G21" i="4"/>
  <c r="K21" i="4"/>
  <c r="D22" i="4"/>
  <c r="H22" i="4"/>
  <c r="L22" i="4"/>
  <c r="D18" i="4"/>
  <c r="H18" i="4"/>
  <c r="L18" i="4"/>
  <c r="E19" i="4"/>
  <c r="I19" i="4"/>
  <c r="M19" i="4"/>
  <c r="C18" i="4"/>
  <c r="C30" i="20" s="1"/>
  <c r="G15" i="4"/>
  <c r="K15" i="4"/>
  <c r="D16" i="4"/>
  <c r="H16" i="4"/>
  <c r="L16" i="4"/>
  <c r="C16" i="4"/>
  <c r="F12" i="4"/>
  <c r="J12" i="4"/>
  <c r="N12" i="4"/>
  <c r="G13" i="4"/>
  <c r="I10" i="4"/>
  <c r="J36" i="4"/>
  <c r="G37" i="4"/>
  <c r="E33" i="4"/>
  <c r="M33" i="4"/>
  <c r="J34" i="4"/>
  <c r="C34" i="4"/>
  <c r="J30" i="4"/>
  <c r="G31" i="4"/>
  <c r="I27" i="4"/>
  <c r="F28" i="4"/>
  <c r="N28" i="4"/>
  <c r="G24" i="4"/>
  <c r="D25" i="4"/>
  <c r="D26" i="4" s="1"/>
  <c r="L25" i="4"/>
  <c r="E21" i="4"/>
  <c r="M21" i="4"/>
  <c r="J22" i="4"/>
  <c r="C22" i="4"/>
  <c r="J18" i="4"/>
  <c r="G19" i="4"/>
  <c r="I15" i="4"/>
  <c r="F16" i="4"/>
  <c r="N16" i="4"/>
  <c r="E12" i="4"/>
  <c r="K12" i="4"/>
  <c r="E13" i="4"/>
  <c r="J13" i="4"/>
  <c r="N13" i="4"/>
  <c r="C13" i="4"/>
  <c r="F36" i="4"/>
  <c r="J28" i="4"/>
  <c r="K24" i="4"/>
  <c r="F22" i="4"/>
  <c r="F18" i="4"/>
  <c r="K19" i="4"/>
  <c r="M15" i="4"/>
  <c r="C15" i="4"/>
  <c r="M12" i="4"/>
  <c r="L13" i="4"/>
  <c r="G10" i="4"/>
  <c r="I36" i="4"/>
  <c r="N37" i="4"/>
  <c r="L33" i="4"/>
  <c r="I30" i="4"/>
  <c r="N31" i="4"/>
  <c r="E28" i="4"/>
  <c r="N24" i="4"/>
  <c r="D21" i="4"/>
  <c r="I22" i="4"/>
  <c r="I18" i="4"/>
  <c r="N19" i="4"/>
  <c r="M16" i="4"/>
  <c r="I12" i="4"/>
  <c r="I13" i="4"/>
  <c r="F9" i="4"/>
  <c r="L10" i="4"/>
  <c r="C10" i="4"/>
  <c r="E36" i="4"/>
  <c r="M36" i="4"/>
  <c r="J37" i="4"/>
  <c r="H33" i="4"/>
  <c r="E34" i="4"/>
  <c r="M34" i="4"/>
  <c r="E30" i="4"/>
  <c r="M30" i="4"/>
  <c r="J31" i="4"/>
  <c r="D27" i="4"/>
  <c r="L27" i="4"/>
  <c r="I28" i="4"/>
  <c r="C28" i="4"/>
  <c r="J24" i="4"/>
  <c r="G25" i="4"/>
  <c r="H21" i="4"/>
  <c r="E22" i="4"/>
  <c r="M22" i="4"/>
  <c r="E18" i="4"/>
  <c r="M18" i="4"/>
  <c r="J19" i="4"/>
  <c r="D15" i="4"/>
  <c r="L15" i="4"/>
  <c r="I16" i="4"/>
  <c r="G12" i="4"/>
  <c r="L12" i="4"/>
  <c r="F13" i="4"/>
  <c r="K13" i="4"/>
  <c r="C12" i="4"/>
  <c r="J9" i="4"/>
  <c r="M10" i="4"/>
  <c r="C9" i="4"/>
  <c r="N36" i="4"/>
  <c r="K37" i="4"/>
  <c r="I33" i="4"/>
  <c r="F34" i="4"/>
  <c r="N34" i="4"/>
  <c r="F30" i="4"/>
  <c r="N30" i="4"/>
  <c r="K31" i="4"/>
  <c r="E27" i="4"/>
  <c r="M27" i="4"/>
  <c r="C27" i="4"/>
  <c r="H25" i="4"/>
  <c r="I21" i="4"/>
  <c r="N22" i="4"/>
  <c r="N18" i="4"/>
  <c r="E15" i="4"/>
  <c r="J16" i="4"/>
  <c r="H12" i="4"/>
  <c r="H13" i="4"/>
  <c r="F37" i="4"/>
  <c r="D33" i="4"/>
  <c r="I34" i="4"/>
  <c r="F31" i="4"/>
  <c r="H27" i="4"/>
  <c r="M28" i="4"/>
  <c r="F24" i="4"/>
  <c r="K25" i="4"/>
  <c r="L21" i="4"/>
  <c r="F19" i="4"/>
  <c r="H15" i="4"/>
  <c r="E16" i="4"/>
  <c r="D12" i="4"/>
  <c r="D13" i="4"/>
  <c r="M13" i="4"/>
  <c r="G84" i="57"/>
  <c r="H84" i="57"/>
  <c r="G85" i="57"/>
  <c r="H85" i="57"/>
  <c r="G86" i="57"/>
  <c r="H86" i="57"/>
  <c r="G87" i="57"/>
  <c r="H87" i="57"/>
  <c r="G88" i="57"/>
  <c r="E31" i="55"/>
  <c r="G89" i="57"/>
  <c r="I31" i="55" s="1"/>
  <c r="H89" i="57"/>
  <c r="F31" i="55" s="1"/>
  <c r="G90" i="57"/>
  <c r="H90" i="57"/>
  <c r="G91" i="57"/>
  <c r="H91" i="57"/>
  <c r="G92" i="57"/>
  <c r="H92" i="57"/>
  <c r="E32" i="55"/>
  <c r="G93" i="57"/>
  <c r="I32" i="55" s="1"/>
  <c r="H93" i="57"/>
  <c r="F32" i="55" s="1"/>
  <c r="G94" i="57"/>
  <c r="H94" i="57"/>
  <c r="G95" i="57"/>
  <c r="H95" i="57"/>
  <c r="E33" i="55"/>
  <c r="G96" i="57"/>
  <c r="I33" i="55" s="1"/>
  <c r="H96" i="57"/>
  <c r="F33" i="55" s="1"/>
  <c r="E34" i="55"/>
  <c r="G97" i="57"/>
  <c r="I34" i="55" s="1"/>
  <c r="H97" i="57"/>
  <c r="F34" i="55" s="1"/>
  <c r="G98" i="57"/>
  <c r="H98" i="57"/>
  <c r="G99" i="57"/>
  <c r="H99" i="57"/>
  <c r="G100" i="57"/>
  <c r="H100" i="57"/>
  <c r="G101" i="57"/>
  <c r="H101" i="57"/>
  <c r="G23" i="2"/>
  <c r="G102" i="57"/>
  <c r="N23" i="2" s="1"/>
  <c r="H102" i="57"/>
  <c r="I23" i="2" s="1"/>
  <c r="G103" i="57"/>
  <c r="H103" i="57"/>
  <c r="E35" i="55"/>
  <c r="G104" i="57"/>
  <c r="I35" i="55" s="1"/>
  <c r="H104" i="57"/>
  <c r="F35" i="55" s="1"/>
  <c r="G105" i="57"/>
  <c r="H105" i="57"/>
  <c r="G106" i="57"/>
  <c r="H106" i="57"/>
  <c r="G107" i="57"/>
  <c r="H107" i="57"/>
  <c r="G108" i="57"/>
  <c r="H108" i="57"/>
  <c r="G109" i="57"/>
  <c r="H109" i="57"/>
  <c r="G110" i="57"/>
  <c r="H110" i="57"/>
  <c r="G111" i="57"/>
  <c r="H111" i="57"/>
  <c r="G112" i="57"/>
  <c r="H112" i="57"/>
  <c r="E9" i="55"/>
  <c r="G113" i="57"/>
  <c r="I9" i="55" s="1"/>
  <c r="H113" i="57"/>
  <c r="F9" i="55" s="1"/>
  <c r="G114" i="57"/>
  <c r="H114" i="57"/>
  <c r="G115" i="57"/>
  <c r="H115" i="57"/>
  <c r="G116" i="57"/>
  <c r="H116" i="57"/>
  <c r="G117" i="57"/>
  <c r="H117" i="57"/>
  <c r="G118" i="57"/>
  <c r="H118" i="57"/>
  <c r="G119" i="57"/>
  <c r="H119" i="57"/>
  <c r="G120" i="57"/>
  <c r="H120" i="57"/>
  <c r="G121" i="57"/>
  <c r="H121" i="57"/>
  <c r="G122" i="57"/>
  <c r="H122" i="57"/>
  <c r="G123" i="57"/>
  <c r="H123" i="57"/>
  <c r="G124" i="57"/>
  <c r="H124" i="57"/>
  <c r="G125" i="57"/>
  <c r="H125" i="57"/>
  <c r="G126" i="57"/>
  <c r="H126" i="57"/>
  <c r="G127" i="57"/>
  <c r="H127" i="57"/>
  <c r="G30" i="2"/>
  <c r="G128" i="57"/>
  <c r="N30" i="2" s="1"/>
  <c r="H128" i="57"/>
  <c r="I30" i="2" s="1"/>
  <c r="G129" i="57"/>
  <c r="H129" i="57"/>
  <c r="G130" i="57"/>
  <c r="H130" i="57"/>
  <c r="G131" i="57"/>
  <c r="H131" i="57"/>
  <c r="G132" i="57"/>
  <c r="H132" i="57"/>
  <c r="E36" i="55"/>
  <c r="G133" i="57"/>
  <c r="I36" i="55" s="1"/>
  <c r="H133" i="57"/>
  <c r="F36" i="55" s="1"/>
  <c r="G134" i="57"/>
  <c r="H134" i="57"/>
  <c r="G135" i="57"/>
  <c r="H135" i="57"/>
  <c r="G136" i="57"/>
  <c r="H136" i="57"/>
  <c r="E37" i="55"/>
  <c r="G137" i="57"/>
  <c r="I37" i="55" s="1"/>
  <c r="H137" i="57"/>
  <c r="F37" i="55" s="1"/>
  <c r="G138" i="57"/>
  <c r="H138" i="57"/>
  <c r="G139" i="57"/>
  <c r="H139" i="57"/>
  <c r="G140" i="57"/>
  <c r="H140" i="57"/>
  <c r="G141" i="57"/>
  <c r="H141" i="57"/>
  <c r="G142" i="57"/>
  <c r="H142" i="57"/>
  <c r="G143" i="57"/>
  <c r="H143" i="57"/>
  <c r="G144" i="57"/>
  <c r="H144" i="57"/>
  <c r="G15" i="2"/>
  <c r="G145" i="57"/>
  <c r="H145" i="57"/>
  <c r="G146" i="57"/>
  <c r="H146" i="57"/>
  <c r="G147" i="57"/>
  <c r="H147" i="57"/>
  <c r="G148" i="57"/>
  <c r="H148" i="57"/>
  <c r="G149" i="57"/>
  <c r="H149" i="57"/>
  <c r="E38" i="55"/>
  <c r="G150" i="57"/>
  <c r="I38" i="55" s="1"/>
  <c r="H150" i="57"/>
  <c r="F38" i="55" s="1"/>
  <c r="G151" i="57"/>
  <c r="H151" i="57"/>
  <c r="G152" i="57"/>
  <c r="H152" i="57"/>
  <c r="G153" i="57"/>
  <c r="H153" i="57"/>
  <c r="G154" i="57"/>
  <c r="H154" i="57"/>
  <c r="G155" i="57"/>
  <c r="H155" i="57"/>
  <c r="G156" i="57"/>
  <c r="H156" i="57"/>
  <c r="G157" i="57"/>
  <c r="H157" i="57"/>
  <c r="G158" i="57"/>
  <c r="H158" i="57"/>
  <c r="G159" i="57"/>
  <c r="H159" i="57"/>
  <c r="G160" i="57"/>
  <c r="H160" i="57"/>
  <c r="G161" i="57"/>
  <c r="H161" i="57"/>
  <c r="G162" i="57"/>
  <c r="H162" i="57"/>
  <c r="G163" i="57"/>
  <c r="H163" i="57"/>
  <c r="E39" i="55"/>
  <c r="G164" i="57"/>
  <c r="I39" i="55" s="1"/>
  <c r="H164" i="57"/>
  <c r="F39" i="55" s="1"/>
  <c r="G165" i="57"/>
  <c r="H165" i="57"/>
  <c r="G166" i="57"/>
  <c r="H166" i="57"/>
  <c r="E40" i="55"/>
  <c r="G167" i="57"/>
  <c r="I40" i="55" s="1"/>
  <c r="H167" i="57"/>
  <c r="F40" i="55" s="1"/>
  <c r="E12" i="55"/>
  <c r="G168" i="57"/>
  <c r="I12" i="55" s="1"/>
  <c r="H168" i="57"/>
  <c r="F12" i="55" s="1"/>
  <c r="G169" i="57"/>
  <c r="H169" i="57"/>
  <c r="G31" i="2"/>
  <c r="G170" i="57"/>
  <c r="N31" i="2" s="1"/>
  <c r="H170" i="57"/>
  <c r="I31" i="2" s="1"/>
  <c r="G171" i="57"/>
  <c r="H171" i="57"/>
  <c r="G14" i="2"/>
  <c r="G172" i="57"/>
  <c r="N14" i="2" s="1"/>
  <c r="H172" i="57"/>
  <c r="I14" i="2" s="1"/>
  <c r="E41" i="55"/>
  <c r="G173" i="57"/>
  <c r="I41" i="55" s="1"/>
  <c r="H173" i="57"/>
  <c r="F41" i="55" s="1"/>
  <c r="G174" i="57"/>
  <c r="H174" i="57"/>
  <c r="G175" i="57"/>
  <c r="H175" i="57"/>
  <c r="G176" i="57"/>
  <c r="H176" i="57"/>
  <c r="E43" i="55"/>
  <c r="G177" i="57"/>
  <c r="I43" i="55" s="1"/>
  <c r="H177" i="57"/>
  <c r="F43" i="55" s="1"/>
  <c r="G178" i="57"/>
  <c r="H178" i="57"/>
  <c r="G179" i="57"/>
  <c r="H179" i="57"/>
  <c r="G180" i="57"/>
  <c r="H180" i="57"/>
  <c r="G181" i="57"/>
  <c r="H181" i="57"/>
  <c r="G182" i="57"/>
  <c r="H182" i="57"/>
  <c r="G183" i="57"/>
  <c r="H183" i="57"/>
  <c r="E44" i="55"/>
  <c r="G184" i="57"/>
  <c r="I44" i="55" s="1"/>
  <c r="H184" i="57"/>
  <c r="F44" i="55" s="1"/>
  <c r="G185" i="57"/>
  <c r="H185" i="57"/>
  <c r="G186" i="57"/>
  <c r="H186" i="57"/>
  <c r="E13" i="55"/>
  <c r="G187" i="57"/>
  <c r="I13" i="55" s="1"/>
  <c r="H187" i="57"/>
  <c r="F13" i="55" s="1"/>
  <c r="G188" i="57"/>
  <c r="H188" i="57"/>
  <c r="G189" i="57"/>
  <c r="H189" i="57"/>
  <c r="G190" i="57"/>
  <c r="H190" i="57"/>
  <c r="E45" i="55"/>
  <c r="G191" i="57"/>
  <c r="I45" i="55" s="1"/>
  <c r="H191" i="57"/>
  <c r="F45" i="55" s="1"/>
  <c r="G192" i="57"/>
  <c r="H192" i="57"/>
  <c r="G193" i="57"/>
  <c r="H193" i="57"/>
  <c r="G194" i="57"/>
  <c r="H194" i="57"/>
  <c r="G25" i="2"/>
  <c r="G195" i="57"/>
  <c r="N25" i="2" s="1"/>
  <c r="H195" i="57"/>
  <c r="I25" i="2" s="1"/>
  <c r="G196" i="57"/>
  <c r="H196" i="57"/>
  <c r="G197" i="57"/>
  <c r="H197" i="57"/>
  <c r="G198" i="57"/>
  <c r="H198" i="57"/>
  <c r="G199" i="57"/>
  <c r="H199" i="57"/>
  <c r="G200" i="57"/>
  <c r="H200" i="57"/>
  <c r="G201" i="57"/>
  <c r="H201" i="57"/>
  <c r="G202" i="57"/>
  <c r="H202" i="57"/>
  <c r="G203" i="57"/>
  <c r="H203" i="57"/>
  <c r="G204" i="57"/>
  <c r="H204" i="57"/>
  <c r="G205" i="57"/>
  <c r="H205" i="57"/>
  <c r="G206" i="57"/>
  <c r="H206" i="57"/>
  <c r="G207" i="57"/>
  <c r="H207" i="57"/>
  <c r="G208" i="57"/>
  <c r="H208" i="57"/>
  <c r="G209" i="57"/>
  <c r="H209" i="57"/>
  <c r="G210" i="57"/>
  <c r="H210" i="57"/>
  <c r="G211" i="57"/>
  <c r="H211" i="57"/>
  <c r="G212" i="57"/>
  <c r="H212" i="57"/>
  <c r="G19" i="2"/>
  <c r="G213" i="57"/>
  <c r="N19" i="2" s="1"/>
  <c r="H213" i="57"/>
  <c r="I19" i="2" s="1"/>
  <c r="G214" i="57"/>
  <c r="H214" i="57"/>
  <c r="G215" i="57"/>
  <c r="H215" i="57"/>
  <c r="G216" i="57"/>
  <c r="H216" i="57"/>
  <c r="G217" i="57"/>
  <c r="H217" i="57"/>
  <c r="G218" i="57"/>
  <c r="H218" i="57"/>
  <c r="E46" i="55"/>
  <c r="G219" i="57"/>
  <c r="I46" i="55" s="1"/>
  <c r="H219" i="57"/>
  <c r="F46" i="55" s="1"/>
  <c r="G220" i="57"/>
  <c r="H220" i="57"/>
  <c r="G221" i="57"/>
  <c r="H221" i="57"/>
  <c r="G222" i="57"/>
  <c r="H222" i="57"/>
  <c r="G223" i="57"/>
  <c r="H223" i="57"/>
  <c r="G224" i="57"/>
  <c r="H224" i="57"/>
  <c r="G225" i="57"/>
  <c r="H225" i="57"/>
  <c r="E14" i="55"/>
  <c r="G226" i="57"/>
  <c r="I14" i="55" s="1"/>
  <c r="H226" i="57"/>
  <c r="F14" i="55" s="1"/>
  <c r="G227" i="57"/>
  <c r="H227" i="57"/>
  <c r="E47" i="55"/>
  <c r="G228" i="57"/>
  <c r="I47" i="55" s="1"/>
  <c r="H228" i="57"/>
  <c r="F47" i="55" s="1"/>
  <c r="G229" i="57"/>
  <c r="H229" i="57"/>
  <c r="G230" i="57"/>
  <c r="H230" i="57"/>
  <c r="G231" i="57"/>
  <c r="H231" i="57"/>
  <c r="G232" i="57"/>
  <c r="H232" i="57"/>
  <c r="G233" i="57"/>
  <c r="H233" i="57"/>
  <c r="G234" i="57"/>
  <c r="H234" i="57"/>
  <c r="G10" i="2"/>
  <c r="G235" i="57"/>
  <c r="N10" i="2" s="1"/>
  <c r="H235" i="57"/>
  <c r="I10" i="2" s="1"/>
  <c r="G236" i="57"/>
  <c r="H236" i="57"/>
  <c r="G237" i="57"/>
  <c r="H237" i="57"/>
  <c r="E48" i="55"/>
  <c r="G238" i="57"/>
  <c r="I48" i="55" s="1"/>
  <c r="H238" i="57"/>
  <c r="F48" i="55" s="1"/>
  <c r="G239" i="57"/>
  <c r="H239" i="57"/>
  <c r="G240" i="57"/>
  <c r="H240" i="57"/>
  <c r="G18" i="2"/>
  <c r="G241" i="57"/>
  <c r="N18" i="2" s="1"/>
  <c r="H241" i="57"/>
  <c r="I18" i="2" s="1"/>
  <c r="G242" i="57"/>
  <c r="H242" i="57"/>
  <c r="E49" i="55"/>
  <c r="G243" i="57"/>
  <c r="I49" i="55" s="1"/>
  <c r="H243" i="57"/>
  <c r="F49" i="55" s="1"/>
  <c r="G244" i="57"/>
  <c r="H244" i="57"/>
  <c r="G245" i="57"/>
  <c r="H245" i="57"/>
  <c r="G246" i="57"/>
  <c r="H246" i="57"/>
  <c r="G247" i="57"/>
  <c r="H247" i="57"/>
  <c r="G248" i="57"/>
  <c r="H248" i="57"/>
  <c r="G249" i="57"/>
  <c r="H249" i="57"/>
  <c r="G250" i="57"/>
  <c r="H250" i="57"/>
  <c r="G251" i="57"/>
  <c r="H251" i="57"/>
  <c r="G252" i="57"/>
  <c r="H252" i="57"/>
  <c r="G253" i="57"/>
  <c r="H253" i="57"/>
  <c r="E50" i="55"/>
  <c r="G254" i="57"/>
  <c r="I50" i="55" s="1"/>
  <c r="H254" i="57"/>
  <c r="F50" i="55" s="1"/>
  <c r="G255" i="57"/>
  <c r="H255" i="57"/>
  <c r="G256" i="57"/>
  <c r="H256" i="57"/>
  <c r="G11" i="2"/>
  <c r="G257" i="57"/>
  <c r="N11" i="2" s="1"/>
  <c r="H257" i="57"/>
  <c r="I11" i="2" s="1"/>
  <c r="G258" i="57"/>
  <c r="H258" i="57"/>
  <c r="G17" i="2"/>
  <c r="G259" i="57"/>
  <c r="N17" i="2" s="1"/>
  <c r="H259" i="57"/>
  <c r="I17" i="2" s="1"/>
  <c r="G260" i="57"/>
  <c r="H260" i="57"/>
  <c r="G261" i="57"/>
  <c r="H261" i="57"/>
  <c r="G262" i="57"/>
  <c r="H262" i="57"/>
  <c r="G263" i="57"/>
  <c r="H263" i="57"/>
  <c r="G24" i="2"/>
  <c r="G264" i="57"/>
  <c r="N24" i="2" s="1"/>
  <c r="H264" i="57"/>
  <c r="I24" i="2" s="1"/>
  <c r="G265" i="57"/>
  <c r="H265" i="57"/>
  <c r="G266" i="57"/>
  <c r="H266" i="57"/>
  <c r="G267" i="57"/>
  <c r="H267" i="57"/>
  <c r="G268" i="57"/>
  <c r="H268" i="57"/>
  <c r="G269" i="57"/>
  <c r="H269" i="57"/>
  <c r="G270" i="57"/>
  <c r="H270" i="57"/>
  <c r="G271" i="57"/>
  <c r="H271" i="57"/>
  <c r="F272" i="57"/>
  <c r="G272" i="57"/>
  <c r="H272" i="57"/>
  <c r="F273" i="57"/>
  <c r="E51" i="55" s="1"/>
  <c r="G273" i="57"/>
  <c r="I51" i="55" s="1"/>
  <c r="H273" i="57"/>
  <c r="F51" i="55" s="1"/>
  <c r="F274" i="57"/>
  <c r="G274" i="57"/>
  <c r="H274" i="57"/>
  <c r="F275" i="57"/>
  <c r="G275" i="57"/>
  <c r="H275" i="57"/>
  <c r="F276" i="57"/>
  <c r="G276" i="57"/>
  <c r="H276" i="57"/>
  <c r="F277" i="57"/>
  <c r="E52" i="55" s="1"/>
  <c r="G277" i="57"/>
  <c r="I52" i="55" s="1"/>
  <c r="H277" i="57"/>
  <c r="F52" i="55" s="1"/>
  <c r="F278" i="57"/>
  <c r="G278" i="57"/>
  <c r="H278" i="57"/>
  <c r="F279" i="57"/>
  <c r="G12" i="2" s="1"/>
  <c r="G279" i="57"/>
  <c r="H279" i="57"/>
  <c r="I12" i="2" s="1"/>
  <c r="F280" i="57"/>
  <c r="G280" i="57"/>
  <c r="H280" i="57"/>
  <c r="F281" i="57"/>
  <c r="G281" i="57"/>
  <c r="H281" i="57"/>
  <c r="F282" i="57"/>
  <c r="E53" i="55" s="1"/>
  <c r="G282" i="57"/>
  <c r="I53" i="55" s="1"/>
  <c r="H282" i="57"/>
  <c r="F53" i="55" s="1"/>
  <c r="F283" i="57"/>
  <c r="G16" i="2" s="1"/>
  <c r="G283" i="57"/>
  <c r="N16" i="2" s="1"/>
  <c r="H283" i="57"/>
  <c r="I16" i="2" s="1"/>
  <c r="F284" i="57"/>
  <c r="G284" i="57"/>
  <c r="H284" i="57"/>
  <c r="F285" i="57"/>
  <c r="E16" i="55" s="1"/>
  <c r="G285" i="57"/>
  <c r="I16" i="55" s="1"/>
  <c r="H285" i="57"/>
  <c r="F16" i="55" s="1"/>
  <c r="F286" i="57"/>
  <c r="G286" i="57"/>
  <c r="H286" i="57"/>
  <c r="F287" i="57"/>
  <c r="G287" i="57"/>
  <c r="H287" i="57"/>
  <c r="F288" i="57"/>
  <c r="G288" i="57"/>
  <c r="H288" i="57"/>
  <c r="F289" i="57"/>
  <c r="G289" i="57"/>
  <c r="H289" i="57"/>
  <c r="F290" i="57"/>
  <c r="G290" i="57"/>
  <c r="H290" i="57"/>
  <c r="F291" i="57"/>
  <c r="G291" i="57"/>
  <c r="H291" i="57"/>
  <c r="F292" i="57"/>
  <c r="G292" i="57"/>
  <c r="H292" i="57"/>
  <c r="F293" i="57"/>
  <c r="G293" i="57"/>
  <c r="H293" i="57"/>
  <c r="F294" i="57"/>
  <c r="G294" i="57"/>
  <c r="H294" i="57"/>
  <c r="F295" i="57"/>
  <c r="G295" i="57"/>
  <c r="H295" i="57"/>
  <c r="F296" i="57"/>
  <c r="G296" i="57"/>
  <c r="H296" i="57"/>
  <c r="F297" i="57"/>
  <c r="G297" i="57"/>
  <c r="H297" i="57"/>
  <c r="F298" i="57"/>
  <c r="G298" i="57"/>
  <c r="H298" i="57"/>
  <c r="F299" i="57"/>
  <c r="G299" i="57"/>
  <c r="H299" i="57"/>
  <c r="F300" i="57"/>
  <c r="G300" i="57"/>
  <c r="H300" i="57"/>
  <c r="F301" i="57"/>
  <c r="G20" i="2" s="1"/>
  <c r="G301" i="57"/>
  <c r="H301" i="57"/>
  <c r="F302" i="57"/>
  <c r="G302" i="57"/>
  <c r="H302" i="57"/>
  <c r="F303" i="57"/>
  <c r="G303" i="57"/>
  <c r="H303" i="57"/>
  <c r="F304" i="57"/>
  <c r="G304" i="57"/>
  <c r="H304" i="57"/>
  <c r="F305" i="57"/>
  <c r="G305" i="57"/>
  <c r="H305" i="57"/>
  <c r="F306" i="57"/>
  <c r="G306" i="57"/>
  <c r="H306" i="57"/>
  <c r="F307" i="57"/>
  <c r="G307" i="57"/>
  <c r="H307" i="57"/>
  <c r="F308" i="57"/>
  <c r="G308" i="57"/>
  <c r="H308" i="57"/>
  <c r="F309" i="57"/>
  <c r="G309" i="57"/>
  <c r="H309" i="57"/>
  <c r="F310" i="57"/>
  <c r="G310" i="57"/>
  <c r="H310" i="57"/>
  <c r="F311" i="57"/>
  <c r="G311" i="57"/>
  <c r="H311" i="57"/>
  <c r="F312" i="57"/>
  <c r="G312" i="57"/>
  <c r="H312" i="57"/>
  <c r="F313" i="57"/>
  <c r="G313" i="57"/>
  <c r="H313" i="57"/>
  <c r="F314" i="57"/>
  <c r="G314" i="57"/>
  <c r="H314" i="57"/>
  <c r="F315" i="57"/>
  <c r="G315" i="57"/>
  <c r="H315" i="57"/>
  <c r="F316" i="57"/>
  <c r="G316" i="57"/>
  <c r="H316" i="57"/>
  <c r="F317" i="57"/>
  <c r="G317" i="57"/>
  <c r="H317" i="57"/>
  <c r="F318" i="57"/>
  <c r="G318" i="57"/>
  <c r="H318" i="57"/>
  <c r="F319" i="57"/>
  <c r="G319" i="57"/>
  <c r="H319" i="57"/>
  <c r="F320" i="57"/>
  <c r="G320" i="57"/>
  <c r="H320" i="57"/>
  <c r="F321" i="57"/>
  <c r="E20" i="55" s="1"/>
  <c r="G321" i="57"/>
  <c r="I20" i="55" s="1"/>
  <c r="H321" i="57"/>
  <c r="F20" i="55" s="1"/>
  <c r="F322" i="57"/>
  <c r="G322" i="57"/>
  <c r="H322" i="57"/>
  <c r="F323" i="57"/>
  <c r="G323" i="57"/>
  <c r="H323" i="57"/>
  <c r="F324" i="57"/>
  <c r="G324" i="57"/>
  <c r="H324" i="57"/>
  <c r="F325" i="57"/>
  <c r="G325" i="57"/>
  <c r="H325" i="57"/>
  <c r="F326" i="57"/>
  <c r="G326" i="57"/>
  <c r="H326" i="57"/>
  <c r="F327" i="57"/>
  <c r="G327" i="57"/>
  <c r="H327" i="57"/>
  <c r="F328" i="57"/>
  <c r="G328" i="57"/>
  <c r="H328" i="57"/>
  <c r="F329" i="57"/>
  <c r="G329" i="57"/>
  <c r="H329" i="57"/>
  <c r="F330" i="57"/>
  <c r="G330" i="57"/>
  <c r="H330" i="57"/>
  <c r="F331" i="57"/>
  <c r="G331" i="57"/>
  <c r="H331" i="57"/>
  <c r="F332" i="57"/>
  <c r="G332" i="57"/>
  <c r="H332" i="57"/>
  <c r="F333" i="57"/>
  <c r="G333" i="57"/>
  <c r="H333" i="57"/>
  <c r="H83" i="57"/>
  <c r="G83" i="57"/>
  <c r="H31" i="55"/>
  <c r="H32" i="55"/>
  <c r="H33" i="55"/>
  <c r="H34" i="55"/>
  <c r="L23" i="2"/>
  <c r="H35" i="55"/>
  <c r="H9" i="55"/>
  <c r="L30" i="2"/>
  <c r="H36" i="55"/>
  <c r="H37" i="55"/>
  <c r="L15" i="2"/>
  <c r="H38" i="55"/>
  <c r="H39" i="55"/>
  <c r="H40" i="55"/>
  <c r="H12" i="55"/>
  <c r="L31" i="2"/>
  <c r="L14" i="2"/>
  <c r="H41" i="55"/>
  <c r="H43" i="55"/>
  <c r="H44" i="55"/>
  <c r="H13" i="55"/>
  <c r="H45" i="55"/>
  <c r="L25" i="2"/>
  <c r="L19" i="2"/>
  <c r="H46" i="55"/>
  <c r="H14" i="55"/>
  <c r="H47" i="55"/>
  <c r="L10" i="2"/>
  <c r="H48" i="55"/>
  <c r="L18" i="2"/>
  <c r="H49" i="55"/>
  <c r="H50" i="55"/>
  <c r="L11" i="2"/>
  <c r="L17" i="2"/>
  <c r="L24" i="2"/>
  <c r="E272" i="57"/>
  <c r="E273" i="57"/>
  <c r="H51" i="55" s="1"/>
  <c r="E274" i="57"/>
  <c r="E275" i="57"/>
  <c r="E276" i="57"/>
  <c r="E277" i="57"/>
  <c r="H52" i="55" s="1"/>
  <c r="E278" i="57"/>
  <c r="E279" i="57"/>
  <c r="L12" i="2" s="1"/>
  <c r="E280" i="57"/>
  <c r="E281" i="57"/>
  <c r="E282" i="57"/>
  <c r="H53" i="55" s="1"/>
  <c r="E283" i="57"/>
  <c r="L16" i="2" s="1"/>
  <c r="E284" i="57"/>
  <c r="E285" i="57"/>
  <c r="H16" i="55" s="1"/>
  <c r="E286" i="57"/>
  <c r="E287" i="57"/>
  <c r="E288" i="57"/>
  <c r="E289" i="57"/>
  <c r="E290" i="57"/>
  <c r="E291" i="57"/>
  <c r="E292" i="57"/>
  <c r="E293" i="57"/>
  <c r="E294" i="57"/>
  <c r="E295" i="57"/>
  <c r="E296" i="57"/>
  <c r="E297" i="57"/>
  <c r="E298" i="57"/>
  <c r="E299" i="57"/>
  <c r="E300" i="57"/>
  <c r="E301" i="57"/>
  <c r="L20" i="2" s="1"/>
  <c r="E302" i="57"/>
  <c r="E303" i="57"/>
  <c r="E304" i="57"/>
  <c r="E305" i="57"/>
  <c r="E306" i="57"/>
  <c r="E307" i="57"/>
  <c r="E308" i="57"/>
  <c r="E309" i="57"/>
  <c r="E310" i="57"/>
  <c r="E311" i="57"/>
  <c r="E312" i="57"/>
  <c r="E313" i="57"/>
  <c r="E314" i="57"/>
  <c r="E315" i="57"/>
  <c r="E316" i="57"/>
  <c r="E317" i="57"/>
  <c r="E318" i="57"/>
  <c r="E319" i="57"/>
  <c r="E320" i="57"/>
  <c r="E321" i="57"/>
  <c r="H20" i="55" s="1"/>
  <c r="E322" i="57"/>
  <c r="E323" i="57"/>
  <c r="E324" i="57"/>
  <c r="E325" i="57"/>
  <c r="E326" i="57"/>
  <c r="E327" i="57"/>
  <c r="E328" i="57"/>
  <c r="E329" i="57"/>
  <c r="E330" i="57"/>
  <c r="E331" i="57"/>
  <c r="E332" i="57"/>
  <c r="E333" i="57"/>
  <c r="I20" i="2" l="1"/>
  <c r="N20" i="2"/>
  <c r="N12" i="2"/>
  <c r="P12" i="2" s="1"/>
  <c r="I28" i="2"/>
  <c r="L28" i="2"/>
  <c r="N28" i="2"/>
  <c r="N15" i="2"/>
  <c r="P15" i="2" s="1"/>
  <c r="G28" i="2"/>
  <c r="I15" i="2"/>
  <c r="K15" i="2" s="1"/>
  <c r="C20" i="17"/>
  <c r="O15" i="17"/>
  <c r="O33" i="17"/>
  <c r="I11" i="17"/>
  <c r="L26" i="17"/>
  <c r="L14" i="17"/>
  <c r="P13" i="4"/>
  <c r="J38" i="6"/>
  <c r="P19" i="17"/>
  <c r="D38" i="17"/>
  <c r="P25" i="4"/>
  <c r="P22" i="4"/>
  <c r="P10" i="4"/>
  <c r="P16" i="4"/>
  <c r="P28" i="4"/>
  <c r="P19" i="4"/>
  <c r="P31" i="4"/>
  <c r="P37" i="4"/>
  <c r="P34" i="4"/>
  <c r="P16" i="17"/>
  <c r="P34" i="17"/>
  <c r="D16" i="22"/>
  <c r="P10" i="17"/>
  <c r="D61" i="22"/>
  <c r="P37" i="17"/>
  <c r="P13" i="17"/>
  <c r="P31" i="17"/>
  <c r="P22" i="17"/>
  <c r="P25" i="17"/>
  <c r="P28" i="17"/>
  <c r="P16" i="18"/>
  <c r="P25" i="18"/>
  <c r="P10" i="18"/>
  <c r="P19" i="18"/>
  <c r="P28" i="18"/>
  <c r="P37" i="18"/>
  <c r="P31" i="18"/>
  <c r="P34" i="18"/>
  <c r="P22" i="18"/>
  <c r="P13" i="18"/>
  <c r="P16" i="7"/>
  <c r="P28" i="7"/>
  <c r="P19" i="7"/>
  <c r="P25" i="7"/>
  <c r="P13" i="7"/>
  <c r="P10" i="7"/>
  <c r="P22" i="7"/>
  <c r="P34" i="7"/>
  <c r="P31" i="7"/>
  <c r="P37" i="7"/>
  <c r="P13" i="6"/>
  <c r="P28" i="6"/>
  <c r="P31" i="6"/>
  <c r="P22" i="6"/>
  <c r="P19" i="6"/>
  <c r="P10" i="6"/>
  <c r="P25" i="6"/>
  <c r="P16" i="6"/>
  <c r="P34" i="6"/>
  <c r="P37" i="6"/>
  <c r="C35" i="17"/>
  <c r="D11" i="17"/>
  <c r="I6" i="17"/>
  <c r="H55" i="16" s="1"/>
  <c r="J60" i="21"/>
  <c r="L41" i="22"/>
  <c r="G11" i="17"/>
  <c r="N32" i="17"/>
  <c r="G6" i="17"/>
  <c r="H52" i="16" s="1"/>
  <c r="G25" i="5"/>
  <c r="D41" i="22"/>
  <c r="D29" i="17"/>
  <c r="D26" i="17"/>
  <c r="D46" i="22"/>
  <c r="N21" i="22"/>
  <c r="D50" i="22"/>
  <c r="D35" i="22"/>
  <c r="G38" i="18"/>
  <c r="D26" i="21"/>
  <c r="D46" i="21"/>
  <c r="D36" i="21"/>
  <c r="D51" i="21"/>
  <c r="D40" i="21"/>
  <c r="D25" i="20"/>
  <c r="D45" i="20"/>
  <c r="D40" i="20"/>
  <c r="D30" i="20"/>
  <c r="D50" i="20"/>
  <c r="E32" i="6"/>
  <c r="F7" i="18"/>
  <c r="O16" i="18"/>
  <c r="D23" i="18"/>
  <c r="I7" i="7"/>
  <c r="O21" i="17"/>
  <c r="N14" i="17"/>
  <c r="L35" i="17"/>
  <c r="I16" i="22"/>
  <c r="N51" i="22"/>
  <c r="L21" i="22"/>
  <c r="N20" i="17"/>
  <c r="C31" i="5"/>
  <c r="D31" i="5"/>
  <c r="I21" i="5"/>
  <c r="I36" i="20" s="1"/>
  <c r="N30" i="5"/>
  <c r="J18" i="5"/>
  <c r="J31" i="20" s="1"/>
  <c r="F19" i="5"/>
  <c r="E30" i="5"/>
  <c r="E51" i="20" s="1"/>
  <c r="N28" i="5"/>
  <c r="C10" i="5"/>
  <c r="L34" i="5"/>
  <c r="F37" i="5"/>
  <c r="G21" i="5"/>
  <c r="G36" i="20" s="1"/>
  <c r="L15" i="5"/>
  <c r="L26" i="20" s="1"/>
  <c r="L16" i="5"/>
  <c r="J12" i="5"/>
  <c r="J21" i="20" s="1"/>
  <c r="E12" i="5"/>
  <c r="L9" i="5"/>
  <c r="L16" i="20" s="1"/>
  <c r="C28" i="5"/>
  <c r="L10" i="5"/>
  <c r="F25" i="5"/>
  <c r="H34" i="5"/>
  <c r="C22" i="5"/>
  <c r="F13" i="5"/>
  <c r="F16" i="5"/>
  <c r="D22" i="5"/>
  <c r="C34" i="5"/>
  <c r="I13" i="5"/>
  <c r="D18" i="5"/>
  <c r="K27" i="5"/>
  <c r="K46" i="20" s="1"/>
  <c r="C37" i="5"/>
  <c r="G9" i="5"/>
  <c r="G16" i="20" s="1"/>
  <c r="D19" i="5"/>
  <c r="K28" i="5"/>
  <c r="N34" i="5"/>
  <c r="G10" i="5"/>
  <c r="G16" i="5"/>
  <c r="I22" i="5"/>
  <c r="G31" i="5"/>
  <c r="L27" i="5"/>
  <c r="I19" i="5"/>
  <c r="J33" i="5"/>
  <c r="J56" i="20" s="1"/>
  <c r="G15" i="5"/>
  <c r="G26" i="20" s="1"/>
  <c r="E31" i="5"/>
  <c r="C16" i="5"/>
  <c r="D33" i="5"/>
  <c r="J16" i="5"/>
  <c r="C24" i="5"/>
  <c r="C41" i="20" s="1"/>
  <c r="J30" i="5"/>
  <c r="J51" i="20" s="1"/>
  <c r="D34" i="5"/>
  <c r="D12" i="5"/>
  <c r="J21" i="5"/>
  <c r="J36" i="20" s="1"/>
  <c r="J31" i="5"/>
  <c r="G37" i="5"/>
  <c r="D13" i="5"/>
  <c r="N22" i="5"/>
  <c r="F27" i="5"/>
  <c r="F46" i="20" s="1"/>
  <c r="I33" i="5"/>
  <c r="I56" i="20" s="1"/>
  <c r="C13" i="5"/>
  <c r="C19" i="5"/>
  <c r="D21" i="5"/>
  <c r="J10" i="5"/>
  <c r="E15" i="5"/>
  <c r="E26" i="20" s="1"/>
  <c r="D25" i="5"/>
  <c r="F10" i="5"/>
  <c r="N19" i="5"/>
  <c r="K24" i="5"/>
  <c r="C9" i="5"/>
  <c r="C16" i="20" s="1"/>
  <c r="M15" i="5"/>
  <c r="L25" i="5"/>
  <c r="I9" i="5"/>
  <c r="I16" i="20" s="1"/>
  <c r="K21" i="5"/>
  <c r="K36" i="20" s="1"/>
  <c r="K31" i="5"/>
  <c r="C36" i="5"/>
  <c r="C61" i="20" s="1"/>
  <c r="M10" i="5"/>
  <c r="H9" i="5"/>
  <c r="E13" i="5"/>
  <c r="M16" i="5"/>
  <c r="H15" i="5"/>
  <c r="E19" i="5"/>
  <c r="K22" i="5"/>
  <c r="F21" i="5"/>
  <c r="F36" i="20" s="1"/>
  <c r="N24" i="5"/>
  <c r="L28" i="5"/>
  <c r="G27" i="5"/>
  <c r="F31" i="5"/>
  <c r="K34" i="5"/>
  <c r="F33" i="5"/>
  <c r="F56" i="20" s="1"/>
  <c r="N36" i="5"/>
  <c r="N61" i="20" s="1"/>
  <c r="K33" i="5"/>
  <c r="K56" i="20" s="1"/>
  <c r="H10" i="5"/>
  <c r="C12" i="5"/>
  <c r="C21" i="20" s="1"/>
  <c r="K12" i="5"/>
  <c r="K21" i="20" s="1"/>
  <c r="H16" i="5"/>
  <c r="C18" i="5"/>
  <c r="K18" i="5"/>
  <c r="J22" i="5"/>
  <c r="E21" i="5"/>
  <c r="E36" i="20" s="1"/>
  <c r="M24" i="5"/>
  <c r="M41" i="20" s="1"/>
  <c r="G28" i="5"/>
  <c r="L30" i="5"/>
  <c r="L51" i="20" s="1"/>
  <c r="J34" i="5"/>
  <c r="E33" i="5"/>
  <c r="E56" i="20" s="1"/>
  <c r="M36" i="5"/>
  <c r="M61" i="20" s="1"/>
  <c r="G33" i="5"/>
  <c r="N9" i="5"/>
  <c r="K13" i="5"/>
  <c r="F12" i="5"/>
  <c r="F21" i="20" s="1"/>
  <c r="N15" i="5"/>
  <c r="K19" i="5"/>
  <c r="F18" i="5"/>
  <c r="F20" i="5" s="1"/>
  <c r="E22" i="5"/>
  <c r="M25" i="5"/>
  <c r="F28" i="5"/>
  <c r="H36" i="5"/>
  <c r="H61" i="20" s="1"/>
  <c r="E9" i="5"/>
  <c r="E16" i="20" s="1"/>
  <c r="M18" i="5"/>
  <c r="M28" i="5"/>
  <c r="N13" i="5"/>
  <c r="I18" i="5"/>
  <c r="I31" i="20" s="1"/>
  <c r="I28" i="5"/>
  <c r="M9" i="5"/>
  <c r="J19" i="5"/>
  <c r="G24" i="5"/>
  <c r="G41" i="20" s="1"/>
  <c r="N16" i="5"/>
  <c r="H25" i="5"/>
  <c r="F30" i="5"/>
  <c r="F51" i="20" s="1"/>
  <c r="H37" i="5"/>
  <c r="I10" i="5"/>
  <c r="D9" i="5"/>
  <c r="L12" i="5"/>
  <c r="L21" i="20" s="1"/>
  <c r="I16" i="5"/>
  <c r="D15" i="5"/>
  <c r="L18" i="5"/>
  <c r="L31" i="20" s="1"/>
  <c r="G22" i="5"/>
  <c r="C25" i="5"/>
  <c r="C26" i="5" s="1"/>
  <c r="J24" i="5"/>
  <c r="J41" i="20" s="1"/>
  <c r="H28" i="5"/>
  <c r="C30" i="5"/>
  <c r="C51" i="20" s="1"/>
  <c r="M30" i="5"/>
  <c r="M51" i="20" s="1"/>
  <c r="G34" i="5"/>
  <c r="J36" i="5"/>
  <c r="J61" i="20" s="1"/>
  <c r="L37" i="5"/>
  <c r="D10" i="5"/>
  <c r="L13" i="5"/>
  <c r="G12" i="5"/>
  <c r="G21" i="20" s="1"/>
  <c r="D16" i="5"/>
  <c r="L19" i="5"/>
  <c r="G18" i="5"/>
  <c r="F22" i="5"/>
  <c r="N25" i="5"/>
  <c r="I24" i="5"/>
  <c r="I41" i="20" s="1"/>
  <c r="N27" i="5"/>
  <c r="N46" i="20" s="1"/>
  <c r="M31" i="5"/>
  <c r="H30" i="5"/>
  <c r="H51" i="20" s="1"/>
  <c r="F34" i="5"/>
  <c r="F35" i="5" s="1"/>
  <c r="N37" i="5"/>
  <c r="I36" i="5"/>
  <c r="I61" i="20" s="1"/>
  <c r="K36" i="5"/>
  <c r="K61" i="20" s="1"/>
  <c r="J9" i="5"/>
  <c r="J16" i="20" s="1"/>
  <c r="G13" i="5"/>
  <c r="J15" i="5"/>
  <c r="J26" i="20" s="1"/>
  <c r="G19" i="5"/>
  <c r="L21" i="5"/>
  <c r="E25" i="5"/>
  <c r="L31" i="5"/>
  <c r="N10" i="5"/>
  <c r="M12" i="5"/>
  <c r="M21" i="20" s="1"/>
  <c r="L22" i="5"/>
  <c r="H27" i="5"/>
  <c r="H46" i="20" s="1"/>
  <c r="I12" i="5"/>
  <c r="H22" i="5"/>
  <c r="D27" i="5"/>
  <c r="J13" i="5"/>
  <c r="E18" i="5"/>
  <c r="E31" i="20" s="1"/>
  <c r="E28" i="5"/>
  <c r="I15" i="5"/>
  <c r="I26" i="20" s="1"/>
  <c r="C27" i="5"/>
  <c r="C46" i="20" s="1"/>
  <c r="G36" i="5"/>
  <c r="E10" i="5"/>
  <c r="M13" i="5"/>
  <c r="H12" i="5"/>
  <c r="E16" i="5"/>
  <c r="E17" i="5" s="1"/>
  <c r="M19" i="5"/>
  <c r="H18" i="5"/>
  <c r="H31" i="20" s="1"/>
  <c r="N21" i="5"/>
  <c r="K25" i="5"/>
  <c r="F24" i="5"/>
  <c r="F41" i="20" s="1"/>
  <c r="D28" i="5"/>
  <c r="N31" i="5"/>
  <c r="I30" i="5"/>
  <c r="I51" i="20" s="1"/>
  <c r="N33" i="5"/>
  <c r="K37" i="5"/>
  <c r="F36" i="5"/>
  <c r="D37" i="5"/>
  <c r="K9" i="5"/>
  <c r="H13" i="5"/>
  <c r="C15" i="5"/>
  <c r="C26" i="20" s="1"/>
  <c r="K15" i="5"/>
  <c r="H19" i="5"/>
  <c r="C21" i="5"/>
  <c r="C36" i="20" s="1"/>
  <c r="M21" i="5"/>
  <c r="M36" i="20" s="1"/>
  <c r="J25" i="5"/>
  <c r="E24" i="5"/>
  <c r="E41" i="20" s="1"/>
  <c r="J27" i="5"/>
  <c r="I31" i="5"/>
  <c r="D30" i="5"/>
  <c r="M33" i="5"/>
  <c r="M56" i="20" s="1"/>
  <c r="J37" i="5"/>
  <c r="E36" i="5"/>
  <c r="E61" i="20" s="1"/>
  <c r="K10" i="5"/>
  <c r="F9" i="5"/>
  <c r="F16" i="20" s="1"/>
  <c r="N12" i="5"/>
  <c r="K16" i="5"/>
  <c r="F15" i="5"/>
  <c r="F26" i="20" s="1"/>
  <c r="N18" i="5"/>
  <c r="M22" i="5"/>
  <c r="H21" i="5"/>
  <c r="H36" i="20" s="1"/>
  <c r="H24" i="5"/>
  <c r="H41" i="20" s="1"/>
  <c r="C33" i="5"/>
  <c r="C56" i="20" s="1"/>
  <c r="I27" i="5"/>
  <c r="I46" i="20" s="1"/>
  <c r="K30" i="5"/>
  <c r="E34" i="5"/>
  <c r="I37" i="5"/>
  <c r="L24" i="5"/>
  <c r="L41" i="20" s="1"/>
  <c r="J28" i="5"/>
  <c r="E27" i="5"/>
  <c r="G30" i="5"/>
  <c r="G51" i="20" s="1"/>
  <c r="L33" i="5"/>
  <c r="L36" i="5"/>
  <c r="L61" i="20" s="1"/>
  <c r="E37" i="5"/>
  <c r="I25" i="5"/>
  <c r="D24" i="5"/>
  <c r="M27" i="5"/>
  <c r="M29" i="5" s="1"/>
  <c r="H31" i="5"/>
  <c r="I34" i="5"/>
  <c r="M37" i="5"/>
  <c r="D36" i="5"/>
  <c r="M34" i="5"/>
  <c r="H33" i="5"/>
  <c r="G20" i="55"/>
  <c r="G9" i="55"/>
  <c r="L34" i="2"/>
  <c r="H11" i="55"/>
  <c r="J14" i="55"/>
  <c r="P31" i="2"/>
  <c r="P23" i="2"/>
  <c r="L22" i="2"/>
  <c r="H15" i="55"/>
  <c r="P16" i="2"/>
  <c r="P17" i="2"/>
  <c r="P10" i="2"/>
  <c r="P25" i="2"/>
  <c r="J13" i="55"/>
  <c r="H55" i="55"/>
  <c r="L33" i="2"/>
  <c r="H18" i="55"/>
  <c r="L32" i="2"/>
  <c r="L27" i="2"/>
  <c r="H17" i="55"/>
  <c r="H19" i="55"/>
  <c r="L21" i="2"/>
  <c r="P24" i="2"/>
  <c r="P14" i="2"/>
  <c r="J12" i="55"/>
  <c r="P30" i="2"/>
  <c r="H54" i="55"/>
  <c r="L26" i="2"/>
  <c r="H42" i="55"/>
  <c r="L29" i="2"/>
  <c r="H10" i="55"/>
  <c r="L13" i="2"/>
  <c r="J20" i="55"/>
  <c r="P20" i="2"/>
  <c r="J16" i="55"/>
  <c r="P11" i="2"/>
  <c r="P18" i="2"/>
  <c r="P19" i="2"/>
  <c r="G12" i="55"/>
  <c r="J9" i="55"/>
  <c r="O34" i="17"/>
  <c r="L7" i="17"/>
  <c r="L7" i="4"/>
  <c r="E7" i="17"/>
  <c r="I7" i="17"/>
  <c r="E6" i="17"/>
  <c r="E10" i="22" s="1"/>
  <c r="K7" i="17"/>
  <c r="D32" i="18"/>
  <c r="E7" i="7"/>
  <c r="O13" i="6"/>
  <c r="O34" i="6"/>
  <c r="L26" i="22"/>
  <c r="L17" i="17"/>
  <c r="D36" i="22"/>
  <c r="D23" i="17"/>
  <c r="L51" i="22"/>
  <c r="L32" i="17"/>
  <c r="O25" i="17"/>
  <c r="J26" i="22"/>
  <c r="J17" i="17"/>
  <c r="D31" i="22"/>
  <c r="D20" i="17"/>
  <c r="J46" i="22"/>
  <c r="J29" i="17"/>
  <c r="C61" i="22"/>
  <c r="P36" i="17"/>
  <c r="C38" i="17"/>
  <c r="J31" i="22"/>
  <c r="J20" i="17"/>
  <c r="H7" i="17"/>
  <c r="E56" i="22"/>
  <c r="E35" i="17"/>
  <c r="M20" i="17"/>
  <c r="M31" i="22"/>
  <c r="K29" i="17"/>
  <c r="K46" i="22"/>
  <c r="C23" i="17"/>
  <c r="O22" i="17"/>
  <c r="J16" i="22"/>
  <c r="J6" i="17"/>
  <c r="J11" i="17"/>
  <c r="K11" i="17"/>
  <c r="K16" i="22"/>
  <c r="K6" i="17"/>
  <c r="H16" i="22"/>
  <c r="H6" i="17"/>
  <c r="H11" i="17"/>
  <c r="G56" i="22"/>
  <c r="G35" i="17"/>
  <c r="F16" i="22"/>
  <c r="F11" i="17"/>
  <c r="F6" i="17"/>
  <c r="N16" i="22"/>
  <c r="O9" i="17"/>
  <c r="N11" i="17"/>
  <c r="N6" i="17"/>
  <c r="O12" i="17"/>
  <c r="F31" i="22"/>
  <c r="F20" i="17"/>
  <c r="F46" i="22"/>
  <c r="F29" i="17"/>
  <c r="I46" i="22"/>
  <c r="I29" i="17"/>
  <c r="I31" i="22"/>
  <c r="I20" i="17"/>
  <c r="N29" i="17"/>
  <c r="N46" i="22"/>
  <c r="O30" i="17"/>
  <c r="H31" i="22"/>
  <c r="H20" i="17"/>
  <c r="P33" i="17"/>
  <c r="I36" i="22"/>
  <c r="I23" i="17"/>
  <c r="E21" i="22"/>
  <c r="E14" i="17"/>
  <c r="J51" i="22"/>
  <c r="J32" i="17"/>
  <c r="M21" i="22"/>
  <c r="M14" i="17"/>
  <c r="M51" i="22"/>
  <c r="M32" i="17"/>
  <c r="M46" i="22"/>
  <c r="M29" i="17"/>
  <c r="E31" i="22"/>
  <c r="E20" i="17"/>
  <c r="H41" i="22"/>
  <c r="H26" i="17"/>
  <c r="L31" i="22"/>
  <c r="L20" i="17"/>
  <c r="O37" i="17"/>
  <c r="K35" i="17"/>
  <c r="K56" i="22"/>
  <c r="K32" i="17"/>
  <c r="K51" i="22"/>
  <c r="M56" i="22"/>
  <c r="M35" i="17"/>
  <c r="E26" i="17"/>
  <c r="E41" i="22"/>
  <c r="J56" i="22"/>
  <c r="J35" i="17"/>
  <c r="O28" i="17"/>
  <c r="K26" i="17"/>
  <c r="K41" i="22"/>
  <c r="O19" i="17"/>
  <c r="G32" i="17"/>
  <c r="G51" i="22"/>
  <c r="K20" i="17"/>
  <c r="K31" i="22"/>
  <c r="L46" i="22"/>
  <c r="L29" i="17"/>
  <c r="M26" i="17"/>
  <c r="M41" i="22"/>
  <c r="D26" i="22"/>
  <c r="D17" i="17"/>
  <c r="G7" i="17"/>
  <c r="J41" i="22"/>
  <c r="J26" i="17"/>
  <c r="E26" i="22"/>
  <c r="E17" i="17"/>
  <c r="C46" i="22"/>
  <c r="P27" i="17"/>
  <c r="C29" i="17"/>
  <c r="M36" i="22"/>
  <c r="M23" i="17"/>
  <c r="C11" i="17"/>
  <c r="C7" i="17"/>
  <c r="C16" i="22"/>
  <c r="P9" i="17"/>
  <c r="C6" i="17"/>
  <c r="E36" i="22"/>
  <c r="E23" i="17"/>
  <c r="M7" i="17"/>
  <c r="G29" i="17"/>
  <c r="G46" i="22"/>
  <c r="G38" i="17"/>
  <c r="G61" i="22"/>
  <c r="G63" i="22" s="1"/>
  <c r="K38" i="17"/>
  <c r="K61" i="22"/>
  <c r="O10" i="17"/>
  <c r="N7" i="17"/>
  <c r="F61" i="22"/>
  <c r="F38" i="17"/>
  <c r="G23" i="17"/>
  <c r="G36" i="22"/>
  <c r="F36" i="22"/>
  <c r="F23" i="17"/>
  <c r="N61" i="22"/>
  <c r="N38" i="17"/>
  <c r="I38" i="17"/>
  <c r="I61" i="22"/>
  <c r="N36" i="22"/>
  <c r="N23" i="17"/>
  <c r="O24" i="17"/>
  <c r="H61" i="22"/>
  <c r="H38" i="17"/>
  <c r="H46" i="22"/>
  <c r="H29" i="17"/>
  <c r="H23" i="17"/>
  <c r="H36" i="22"/>
  <c r="D51" i="22"/>
  <c r="D32" i="17"/>
  <c r="J14" i="17"/>
  <c r="J21" i="22"/>
  <c r="H21" i="22"/>
  <c r="H14" i="17"/>
  <c r="C41" i="22"/>
  <c r="C26" i="17"/>
  <c r="P24" i="17"/>
  <c r="G17" i="17"/>
  <c r="G26" i="22"/>
  <c r="F14" i="17"/>
  <c r="F21" i="22"/>
  <c r="I26" i="22"/>
  <c r="I17" i="17"/>
  <c r="H26" i="22"/>
  <c r="H17" i="17"/>
  <c r="F17" i="17"/>
  <c r="F26" i="22"/>
  <c r="E32" i="17"/>
  <c r="E51" i="22"/>
  <c r="M26" i="22"/>
  <c r="M17" i="17"/>
  <c r="K14" i="17"/>
  <c r="K21" i="22"/>
  <c r="C17" i="17"/>
  <c r="C26" i="22"/>
  <c r="P15" i="17"/>
  <c r="G20" i="17"/>
  <c r="G31" i="22"/>
  <c r="I21" i="22"/>
  <c r="I14" i="17"/>
  <c r="N26" i="22"/>
  <c r="N17" i="17"/>
  <c r="O18" i="17"/>
  <c r="F51" i="22"/>
  <c r="F32" i="17"/>
  <c r="N41" i="22"/>
  <c r="N26" i="17"/>
  <c r="O27" i="17"/>
  <c r="I32" i="17"/>
  <c r="I51" i="22"/>
  <c r="H51" i="22"/>
  <c r="H32" i="17"/>
  <c r="D6" i="17"/>
  <c r="G14" i="17"/>
  <c r="G21" i="22"/>
  <c r="D21" i="22"/>
  <c r="D14" i="17"/>
  <c r="E11" i="17"/>
  <c r="J23" i="17"/>
  <c r="J36" i="22"/>
  <c r="E61" i="22"/>
  <c r="E38" i="17"/>
  <c r="K23" i="17"/>
  <c r="K36" i="22"/>
  <c r="J61" i="22"/>
  <c r="J38" i="17"/>
  <c r="C51" i="22"/>
  <c r="C32" i="17"/>
  <c r="P30" i="17"/>
  <c r="H35" i="17"/>
  <c r="H56" i="22"/>
  <c r="C21" i="22"/>
  <c r="C14" i="17"/>
  <c r="P12" i="17"/>
  <c r="L61" i="22"/>
  <c r="L38" i="17"/>
  <c r="E46" i="22"/>
  <c r="E29" i="17"/>
  <c r="M61" i="22"/>
  <c r="M38" i="17"/>
  <c r="O31" i="17"/>
  <c r="L36" i="22"/>
  <c r="L23" i="17"/>
  <c r="O16" i="17"/>
  <c r="O13" i="17"/>
  <c r="J7" i="17"/>
  <c r="F7" i="17"/>
  <c r="M6" i="17"/>
  <c r="M16" i="22"/>
  <c r="M11" i="17"/>
  <c r="D35" i="17"/>
  <c r="D56" i="22"/>
  <c r="C36" i="22"/>
  <c r="P21" i="17"/>
  <c r="G41" i="22"/>
  <c r="G26" i="17"/>
  <c r="F35" i="17"/>
  <c r="F56" i="22"/>
  <c r="I56" i="22"/>
  <c r="I35" i="17"/>
  <c r="F41" i="22"/>
  <c r="F26" i="17"/>
  <c r="N35" i="17"/>
  <c r="N56" i="22"/>
  <c r="O36" i="17"/>
  <c r="I41" i="22"/>
  <c r="I26" i="17"/>
  <c r="K17" i="17"/>
  <c r="K26" i="22"/>
  <c r="D7" i="17"/>
  <c r="L16" i="22"/>
  <c r="L6" i="17"/>
  <c r="L11" i="17"/>
  <c r="P18" i="17"/>
  <c r="M26" i="7"/>
  <c r="M41" i="21"/>
  <c r="N16" i="21"/>
  <c r="N11" i="7"/>
  <c r="O9" i="7"/>
  <c r="N6" i="7"/>
  <c r="O12" i="7"/>
  <c r="M21" i="21"/>
  <c r="M14" i="7"/>
  <c r="H21" i="21"/>
  <c r="H14" i="7"/>
  <c r="J21" i="21"/>
  <c r="J14" i="7"/>
  <c r="E6" i="7"/>
  <c r="E46" i="21"/>
  <c r="E29" i="7"/>
  <c r="M61" i="21"/>
  <c r="M38" i="7"/>
  <c r="J26" i="7"/>
  <c r="J41" i="21"/>
  <c r="C61" i="21"/>
  <c r="P36" i="7"/>
  <c r="C38" i="7"/>
  <c r="O19" i="7"/>
  <c r="F11" i="7"/>
  <c r="F16" i="21"/>
  <c r="F6" i="7"/>
  <c r="E41" i="21"/>
  <c r="E26" i="7"/>
  <c r="M7" i="7"/>
  <c r="N20" i="7"/>
  <c r="N31" i="21"/>
  <c r="O21" i="7"/>
  <c r="K46" i="21"/>
  <c r="K29" i="7"/>
  <c r="K38" i="7"/>
  <c r="K61" i="21"/>
  <c r="J20" i="7"/>
  <c r="J31" i="21"/>
  <c r="O10" i="7"/>
  <c r="C7" i="7"/>
  <c r="I41" i="21"/>
  <c r="I26" i="7"/>
  <c r="H7" i="7"/>
  <c r="C21" i="21"/>
  <c r="C14" i="7"/>
  <c r="P12" i="7"/>
  <c r="L21" i="21"/>
  <c r="L14" i="7"/>
  <c r="L26" i="21"/>
  <c r="L17" i="7"/>
  <c r="D31" i="21"/>
  <c r="D20" i="7"/>
  <c r="I51" i="21"/>
  <c r="I32" i="7"/>
  <c r="N7" i="7"/>
  <c r="I16" i="21"/>
  <c r="I11" i="7"/>
  <c r="I6" i="7"/>
  <c r="H36" i="16" s="1"/>
  <c r="N21" i="21"/>
  <c r="N14" i="7"/>
  <c r="O15" i="7"/>
  <c r="H31" i="21"/>
  <c r="H20" i="7"/>
  <c r="M46" i="21"/>
  <c r="M29" i="7"/>
  <c r="E32" i="7"/>
  <c r="E51" i="21"/>
  <c r="E52" i="21" s="1"/>
  <c r="G17" i="7"/>
  <c r="G26" i="21"/>
  <c r="G23" i="7"/>
  <c r="G36" i="21"/>
  <c r="N26" i="7"/>
  <c r="N41" i="21"/>
  <c r="O27" i="7"/>
  <c r="H46" i="21"/>
  <c r="H29" i="7"/>
  <c r="G56" i="21"/>
  <c r="G35" i="7"/>
  <c r="D21" i="21"/>
  <c r="D14" i="7"/>
  <c r="M26" i="21"/>
  <c r="M17" i="7"/>
  <c r="E31" i="21"/>
  <c r="E20" i="7"/>
  <c r="M36" i="21"/>
  <c r="M23" i="7"/>
  <c r="D41" i="21"/>
  <c r="D26" i="7"/>
  <c r="J29" i="7"/>
  <c r="J46" i="21"/>
  <c r="O34" i="7"/>
  <c r="M56" i="21"/>
  <c r="M35" i="7"/>
  <c r="O37" i="7"/>
  <c r="I14" i="7"/>
  <c r="I21" i="21"/>
  <c r="O25" i="7"/>
  <c r="F31" i="21"/>
  <c r="F20" i="7"/>
  <c r="D7" i="7"/>
  <c r="H26" i="21"/>
  <c r="H17" i="7"/>
  <c r="P18" i="7"/>
  <c r="C31" i="21"/>
  <c r="C20" i="7"/>
  <c r="C41" i="21"/>
  <c r="C26" i="7"/>
  <c r="P24" i="7"/>
  <c r="L51" i="21"/>
  <c r="L32" i="7"/>
  <c r="I26" i="21"/>
  <c r="I17" i="7"/>
  <c r="F46" i="21"/>
  <c r="F29" i="7"/>
  <c r="I56" i="21"/>
  <c r="I35" i="7"/>
  <c r="N61" i="21"/>
  <c r="N38" i="7"/>
  <c r="G14" i="7"/>
  <c r="G21" i="21"/>
  <c r="G29" i="7"/>
  <c r="G46" i="21"/>
  <c r="G7" i="7"/>
  <c r="K14" i="7"/>
  <c r="K21" i="21"/>
  <c r="J36" i="21"/>
  <c r="J23" i="7"/>
  <c r="H6" i="7"/>
  <c r="H11" i="7"/>
  <c r="H16" i="21"/>
  <c r="F36" i="21"/>
  <c r="F23" i="7"/>
  <c r="C56" i="21"/>
  <c r="P33" i="7"/>
  <c r="C35" i="7"/>
  <c r="O13" i="7"/>
  <c r="L11" i="7"/>
  <c r="L16" i="21"/>
  <c r="L6" i="7"/>
  <c r="E21" i="21"/>
  <c r="E14" i="7"/>
  <c r="N36" i="21"/>
  <c r="N23" i="7"/>
  <c r="O24" i="7"/>
  <c r="C51" i="21"/>
  <c r="C32" i="7"/>
  <c r="K11" i="7"/>
  <c r="K16" i="21"/>
  <c r="K6" i="7"/>
  <c r="C26" i="21"/>
  <c r="P15" i="7"/>
  <c r="C17" i="7"/>
  <c r="L23" i="7"/>
  <c r="L36" i="21"/>
  <c r="G26" i="7"/>
  <c r="G41" i="21"/>
  <c r="L35" i="7"/>
  <c r="L56" i="21"/>
  <c r="I38" i="7"/>
  <c r="I61" i="21"/>
  <c r="F7" i="7"/>
  <c r="F14" i="7"/>
  <c r="F21" i="21"/>
  <c r="C46" i="21"/>
  <c r="P27" i="7"/>
  <c r="C29" i="7"/>
  <c r="E61" i="21"/>
  <c r="E38" i="7"/>
  <c r="D17" i="7"/>
  <c r="G20" i="7"/>
  <c r="G31" i="21"/>
  <c r="D23" i="7"/>
  <c r="F26" i="7"/>
  <c r="F41" i="21"/>
  <c r="H51" i="21"/>
  <c r="H32" i="7"/>
  <c r="H61" i="21"/>
  <c r="H38" i="7"/>
  <c r="E26" i="21"/>
  <c r="E17" i="7"/>
  <c r="M31" i="21"/>
  <c r="M20" i="7"/>
  <c r="E36" i="21"/>
  <c r="E23" i="7"/>
  <c r="L41" i="21"/>
  <c r="L26" i="7"/>
  <c r="O31" i="7"/>
  <c r="J51" i="21"/>
  <c r="J32" i="7"/>
  <c r="E56" i="21"/>
  <c r="E35" i="7"/>
  <c r="J61" i="21"/>
  <c r="J38" i="7"/>
  <c r="G38" i="7"/>
  <c r="G61" i="21"/>
  <c r="O22" i="7"/>
  <c r="F56" i="21"/>
  <c r="F35" i="7"/>
  <c r="I29" i="7"/>
  <c r="I46" i="21"/>
  <c r="E16" i="21"/>
  <c r="E11" i="7"/>
  <c r="K26" i="7"/>
  <c r="K41" i="21"/>
  <c r="K20" i="7"/>
  <c r="K31" i="21"/>
  <c r="L61" i="21"/>
  <c r="L38" i="7"/>
  <c r="I36" i="21"/>
  <c r="I23" i="7"/>
  <c r="N51" i="21"/>
  <c r="N32" i="7"/>
  <c r="O33" i="7"/>
  <c r="J16" i="21"/>
  <c r="J6" i="7"/>
  <c r="J11" i="7"/>
  <c r="J17" i="7"/>
  <c r="J26" i="21"/>
  <c r="P30" i="7"/>
  <c r="G51" i="21"/>
  <c r="G32" i="7"/>
  <c r="K7" i="7"/>
  <c r="F17" i="7"/>
  <c r="F26" i="21"/>
  <c r="N35" i="7"/>
  <c r="N56" i="21"/>
  <c r="O36" i="7"/>
  <c r="O38" i="7" s="1"/>
  <c r="J35" i="7"/>
  <c r="J56" i="21"/>
  <c r="D6" i="7"/>
  <c r="D16" i="21"/>
  <c r="D11" i="7"/>
  <c r="N17" i="7"/>
  <c r="N26" i="21"/>
  <c r="O18" i="7"/>
  <c r="O20" i="7" s="1"/>
  <c r="K32" i="7"/>
  <c r="K51" i="21"/>
  <c r="L7" i="7"/>
  <c r="G16" i="21"/>
  <c r="G11" i="7"/>
  <c r="G6" i="7"/>
  <c r="L31" i="21"/>
  <c r="L20" i="7"/>
  <c r="D35" i="7"/>
  <c r="D56" i="21"/>
  <c r="C16" i="21"/>
  <c r="C11" i="7"/>
  <c r="C6" i="7"/>
  <c r="P9" i="7"/>
  <c r="M16" i="21"/>
  <c r="M6" i="7"/>
  <c r="M11" i="7"/>
  <c r="H36" i="21"/>
  <c r="H23" i="7"/>
  <c r="J7" i="7"/>
  <c r="M32" i="7"/>
  <c r="M51" i="21"/>
  <c r="H35" i="7"/>
  <c r="H56" i="21"/>
  <c r="O16" i="7"/>
  <c r="K17" i="7"/>
  <c r="K26" i="21"/>
  <c r="C36" i="21"/>
  <c r="P21" i="7"/>
  <c r="C23" i="7"/>
  <c r="K23" i="7"/>
  <c r="K36" i="21"/>
  <c r="O28" i="7"/>
  <c r="L46" i="21"/>
  <c r="L29" i="7"/>
  <c r="K56" i="21"/>
  <c r="K35" i="7"/>
  <c r="D61" i="21"/>
  <c r="D38" i="7"/>
  <c r="I20" i="7"/>
  <c r="I31" i="21"/>
  <c r="H41" i="21"/>
  <c r="H26" i="7"/>
  <c r="N46" i="21"/>
  <c r="N29" i="7"/>
  <c r="O30" i="7"/>
  <c r="F51" i="21"/>
  <c r="F32" i="7"/>
  <c r="F61" i="21"/>
  <c r="F38" i="7"/>
  <c r="J40" i="21"/>
  <c r="J26" i="6"/>
  <c r="M50" i="21"/>
  <c r="M32" i="6"/>
  <c r="H55" i="21"/>
  <c r="H35" i="6"/>
  <c r="E35" i="21"/>
  <c r="E23" i="6"/>
  <c r="L60" i="21"/>
  <c r="L38" i="6"/>
  <c r="M25" i="21"/>
  <c r="M17" i="6"/>
  <c r="I38" i="6"/>
  <c r="I60" i="21"/>
  <c r="H25" i="21"/>
  <c r="H17" i="6"/>
  <c r="P24" i="6"/>
  <c r="E40" i="21"/>
  <c r="E26" i="6"/>
  <c r="N25" i="21"/>
  <c r="N17" i="6"/>
  <c r="O18" i="6"/>
  <c r="H60" i="21"/>
  <c r="H38" i="6"/>
  <c r="N40" i="21"/>
  <c r="N26" i="6"/>
  <c r="O27" i="6"/>
  <c r="G17" i="6"/>
  <c r="G25" i="21"/>
  <c r="K7" i="6"/>
  <c r="H40" i="21"/>
  <c r="H26" i="6"/>
  <c r="E7" i="6"/>
  <c r="C35" i="21"/>
  <c r="P21" i="6"/>
  <c r="H50" i="21"/>
  <c r="H32" i="6"/>
  <c r="N7" i="6"/>
  <c r="K17" i="6"/>
  <c r="K25" i="21"/>
  <c r="O10" i="6"/>
  <c r="C7" i="6"/>
  <c r="L40" i="21"/>
  <c r="L26" i="6"/>
  <c r="E25" i="21"/>
  <c r="E17" i="6"/>
  <c r="I7" i="6"/>
  <c r="K20" i="6"/>
  <c r="K30" i="21"/>
  <c r="M7" i="6"/>
  <c r="G20" i="6"/>
  <c r="G30" i="21"/>
  <c r="H45" i="21"/>
  <c r="H29" i="6"/>
  <c r="H35" i="21"/>
  <c r="H23" i="6"/>
  <c r="N35" i="6"/>
  <c r="N55" i="21"/>
  <c r="O36" i="6"/>
  <c r="C60" i="21"/>
  <c r="P36" i="6"/>
  <c r="C38" i="6"/>
  <c r="F40" i="21"/>
  <c r="F26" i="6"/>
  <c r="N15" i="21"/>
  <c r="N6" i="6"/>
  <c r="N11" i="6"/>
  <c r="O9" i="6"/>
  <c r="O12" i="6"/>
  <c r="H15" i="21"/>
  <c r="H6" i="6"/>
  <c r="H11" i="6"/>
  <c r="N23" i="6"/>
  <c r="N35" i="21"/>
  <c r="O24" i="6"/>
  <c r="E35" i="6"/>
  <c r="E55" i="21"/>
  <c r="O25" i="6"/>
  <c r="F7" i="6"/>
  <c r="E45" i="21"/>
  <c r="E29" i="6"/>
  <c r="N50" i="21"/>
  <c r="N32" i="6"/>
  <c r="O33" i="6"/>
  <c r="K32" i="6"/>
  <c r="K50" i="21"/>
  <c r="K14" i="6"/>
  <c r="K20" i="21"/>
  <c r="K35" i="21"/>
  <c r="K23" i="6"/>
  <c r="E20" i="21"/>
  <c r="E14" i="6"/>
  <c r="D20" i="21"/>
  <c r="L35" i="21"/>
  <c r="L23" i="6"/>
  <c r="E15" i="21"/>
  <c r="E11" i="6"/>
  <c r="E6" i="6"/>
  <c r="N60" i="21"/>
  <c r="N38" i="6"/>
  <c r="I45" i="21"/>
  <c r="I29" i="6"/>
  <c r="I35" i="21"/>
  <c r="I23" i="6"/>
  <c r="I26" i="6"/>
  <c r="I40" i="21"/>
  <c r="D25" i="21"/>
  <c r="D17" i="6"/>
  <c r="M40" i="21"/>
  <c r="M26" i="6"/>
  <c r="F25" i="21"/>
  <c r="F17" i="6"/>
  <c r="F20" i="21"/>
  <c r="F14" i="6"/>
  <c r="F50" i="21"/>
  <c r="F32" i="6"/>
  <c r="M35" i="21"/>
  <c r="M23" i="6"/>
  <c r="C25" i="21"/>
  <c r="P15" i="6"/>
  <c r="D55" i="21"/>
  <c r="D35" i="6"/>
  <c r="C40" i="21"/>
  <c r="C26" i="6"/>
  <c r="L17" i="6"/>
  <c r="L25" i="21"/>
  <c r="M15" i="21"/>
  <c r="M11" i="6"/>
  <c r="M6" i="6"/>
  <c r="I50" i="21"/>
  <c r="I32" i="6"/>
  <c r="D60" i="21"/>
  <c r="D38" i="6"/>
  <c r="I25" i="21"/>
  <c r="I17" i="6"/>
  <c r="O37" i="6"/>
  <c r="F45" i="21"/>
  <c r="F29" i="6"/>
  <c r="J30" i="21"/>
  <c r="J20" i="6"/>
  <c r="G45" i="21"/>
  <c r="G29" i="6"/>
  <c r="D30" i="21"/>
  <c r="D20" i="6"/>
  <c r="D26" i="6"/>
  <c r="L7" i="6"/>
  <c r="C29" i="6"/>
  <c r="C45" i="21"/>
  <c r="P27" i="6"/>
  <c r="K6" i="6"/>
  <c r="K15" i="21"/>
  <c r="K11" i="6"/>
  <c r="O19" i="6"/>
  <c r="F55" i="21"/>
  <c r="F35" i="6"/>
  <c r="D14" i="6"/>
  <c r="G32" i="6"/>
  <c r="G50" i="21"/>
  <c r="I20" i="21"/>
  <c r="I14" i="6"/>
  <c r="L45" i="21"/>
  <c r="L29" i="6"/>
  <c r="L32" i="6"/>
  <c r="L50" i="21"/>
  <c r="L20" i="21"/>
  <c r="L14" i="6"/>
  <c r="J7" i="6"/>
  <c r="G60" i="21"/>
  <c r="G38" i="6"/>
  <c r="P30" i="6"/>
  <c r="C50" i="21"/>
  <c r="C32" i="6"/>
  <c r="C23" i="6"/>
  <c r="O22" i="6"/>
  <c r="M20" i="21"/>
  <c r="M14" i="6"/>
  <c r="G6" i="6"/>
  <c r="G15" i="21"/>
  <c r="G11" i="6"/>
  <c r="D45" i="21"/>
  <c r="D29" i="6"/>
  <c r="F60" i="21"/>
  <c r="F38" i="6"/>
  <c r="J50" i="21"/>
  <c r="J32" i="6"/>
  <c r="C55" i="21"/>
  <c r="C35" i="6"/>
  <c r="P33" i="6"/>
  <c r="G14" i="6"/>
  <c r="G20" i="21"/>
  <c r="L55" i="21"/>
  <c r="L35" i="6"/>
  <c r="G35" i="21"/>
  <c r="G23" i="6"/>
  <c r="D50" i="21"/>
  <c r="D32" i="6"/>
  <c r="H20" i="21"/>
  <c r="H14" i="6"/>
  <c r="I55" i="21"/>
  <c r="I35" i="6"/>
  <c r="D35" i="21"/>
  <c r="D23" i="6"/>
  <c r="N14" i="6"/>
  <c r="N20" i="21"/>
  <c r="O15" i="6"/>
  <c r="G35" i="6"/>
  <c r="G55" i="21"/>
  <c r="C30" i="21"/>
  <c r="C20" i="6"/>
  <c r="P18" i="6"/>
  <c r="G7" i="6"/>
  <c r="L6" i="6"/>
  <c r="L15" i="21"/>
  <c r="L11" i="6"/>
  <c r="J23" i="6"/>
  <c r="J35" i="21"/>
  <c r="M55" i="21"/>
  <c r="M35" i="6"/>
  <c r="I30" i="21"/>
  <c r="I20" i="6"/>
  <c r="I15" i="21"/>
  <c r="I11" i="6"/>
  <c r="I6" i="6"/>
  <c r="K35" i="6"/>
  <c r="K55" i="21"/>
  <c r="J45" i="21"/>
  <c r="J29" i="6"/>
  <c r="N30" i="21"/>
  <c r="N20" i="6"/>
  <c r="O21" i="6"/>
  <c r="O23" i="6" s="1"/>
  <c r="F15" i="21"/>
  <c r="F6" i="6"/>
  <c r="F11" i="6"/>
  <c r="M45" i="21"/>
  <c r="M29" i="6"/>
  <c r="H30" i="21"/>
  <c r="H20" i="6"/>
  <c r="C15" i="21"/>
  <c r="C11" i="6"/>
  <c r="P9" i="6"/>
  <c r="C6" i="6"/>
  <c r="K26" i="6"/>
  <c r="K40" i="21"/>
  <c r="H7" i="6"/>
  <c r="J25" i="21"/>
  <c r="J17" i="6"/>
  <c r="J35" i="6"/>
  <c r="J55" i="21"/>
  <c r="N45" i="21"/>
  <c r="N29" i="6"/>
  <c r="O30" i="6"/>
  <c r="O28" i="6"/>
  <c r="J15" i="21"/>
  <c r="J6" i="6"/>
  <c r="J11" i="6"/>
  <c r="L30" i="21"/>
  <c r="L20" i="6"/>
  <c r="D15" i="21"/>
  <c r="D6" i="6"/>
  <c r="D11" i="6"/>
  <c r="F23" i="6"/>
  <c r="F35" i="21"/>
  <c r="M38" i="6"/>
  <c r="M60" i="21"/>
  <c r="E38" i="6"/>
  <c r="E60" i="21"/>
  <c r="J20" i="21"/>
  <c r="J14" i="6"/>
  <c r="C17" i="6"/>
  <c r="O16" i="6"/>
  <c r="K60" i="21"/>
  <c r="K38" i="6"/>
  <c r="O31" i="6"/>
  <c r="K45" i="21"/>
  <c r="K29" i="6"/>
  <c r="F30" i="21"/>
  <c r="F20" i="6"/>
  <c r="G40" i="21"/>
  <c r="G26" i="6"/>
  <c r="D7" i="6"/>
  <c r="C20" i="21"/>
  <c r="C14" i="6"/>
  <c r="P12" i="6"/>
  <c r="M30" i="21"/>
  <c r="M20" i="6"/>
  <c r="E30" i="21"/>
  <c r="E20" i="6"/>
  <c r="O34" i="18"/>
  <c r="O22" i="18"/>
  <c r="E38" i="18"/>
  <c r="E60" i="22"/>
  <c r="G32" i="18"/>
  <c r="G50" i="22"/>
  <c r="C29" i="18"/>
  <c r="O28" i="18"/>
  <c r="K15" i="22"/>
  <c r="K6" i="18"/>
  <c r="K11" i="18"/>
  <c r="G17" i="18"/>
  <c r="G25" i="22"/>
  <c r="M7" i="18"/>
  <c r="P33" i="18"/>
  <c r="E35" i="18"/>
  <c r="E55" i="22"/>
  <c r="I60" i="22"/>
  <c r="I38" i="18"/>
  <c r="K32" i="18"/>
  <c r="K50" i="22"/>
  <c r="F26" i="18"/>
  <c r="F40" i="22"/>
  <c r="D7" i="18"/>
  <c r="K17" i="18"/>
  <c r="K25" i="22"/>
  <c r="L15" i="22"/>
  <c r="L11" i="18"/>
  <c r="L6" i="18"/>
  <c r="M26" i="18"/>
  <c r="M40" i="22"/>
  <c r="E25" i="22"/>
  <c r="E17" i="18"/>
  <c r="G7" i="18"/>
  <c r="I35" i="18"/>
  <c r="I55" i="22"/>
  <c r="M38" i="18"/>
  <c r="M60" i="22"/>
  <c r="O31" i="18"/>
  <c r="J26" i="18"/>
  <c r="J40" i="22"/>
  <c r="O19" i="18"/>
  <c r="H7" i="18"/>
  <c r="L60" i="22"/>
  <c r="L38" i="18"/>
  <c r="I35" i="22"/>
  <c r="I23" i="18"/>
  <c r="L25" i="22"/>
  <c r="L17" i="18"/>
  <c r="L35" i="22"/>
  <c r="L23" i="18"/>
  <c r="M55" i="22"/>
  <c r="M35" i="18"/>
  <c r="F29" i="18"/>
  <c r="F45" i="22"/>
  <c r="N26" i="18"/>
  <c r="N40" i="22"/>
  <c r="O27" i="18"/>
  <c r="F25" i="22"/>
  <c r="F17" i="18"/>
  <c r="L7" i="18"/>
  <c r="C40" i="22"/>
  <c r="P24" i="18"/>
  <c r="C26" i="18"/>
  <c r="O37" i="18"/>
  <c r="M35" i="22"/>
  <c r="M23" i="18"/>
  <c r="D20" i="22"/>
  <c r="C17" i="18"/>
  <c r="C25" i="22"/>
  <c r="P15" i="18"/>
  <c r="F60" i="22"/>
  <c r="F38" i="18"/>
  <c r="J25" i="22"/>
  <c r="J17" i="18"/>
  <c r="O10" i="18"/>
  <c r="C7" i="18"/>
  <c r="G23" i="18"/>
  <c r="G35" i="22"/>
  <c r="H20" i="22"/>
  <c r="H14" i="18"/>
  <c r="L30" i="22"/>
  <c r="L20" i="18"/>
  <c r="I6" i="18"/>
  <c r="I15" i="22"/>
  <c r="I11" i="18"/>
  <c r="J60" i="22"/>
  <c r="J38" i="18"/>
  <c r="C50" i="22"/>
  <c r="P30" i="18"/>
  <c r="C32" i="18"/>
  <c r="N17" i="18"/>
  <c r="N25" i="22"/>
  <c r="O18" i="18"/>
  <c r="O20" i="18" s="1"/>
  <c r="D60" i="22"/>
  <c r="D38" i="18"/>
  <c r="K23" i="18"/>
  <c r="K35" i="22"/>
  <c r="C15" i="22"/>
  <c r="C11" i="18"/>
  <c r="P9" i="18"/>
  <c r="E35" i="22"/>
  <c r="E23" i="18"/>
  <c r="L40" i="22"/>
  <c r="L26" i="18"/>
  <c r="H30" i="22"/>
  <c r="H20" i="18"/>
  <c r="D40" i="22"/>
  <c r="D26" i="18"/>
  <c r="C60" i="22"/>
  <c r="C38" i="18"/>
  <c r="P36" i="18"/>
  <c r="N60" i="22"/>
  <c r="N38" i="18"/>
  <c r="G45" i="22"/>
  <c r="G29" i="18"/>
  <c r="O25" i="18"/>
  <c r="F20" i="22"/>
  <c r="F14" i="18"/>
  <c r="G14" i="18"/>
  <c r="G20" i="22"/>
  <c r="N55" i="22"/>
  <c r="N35" i="18"/>
  <c r="O36" i="18"/>
  <c r="G55" i="22"/>
  <c r="G35" i="18"/>
  <c r="K45" i="22"/>
  <c r="K29" i="18"/>
  <c r="F35" i="22"/>
  <c r="F23" i="18"/>
  <c r="J55" i="22"/>
  <c r="J35" i="18"/>
  <c r="J20" i="22"/>
  <c r="J14" i="18"/>
  <c r="M45" i="22"/>
  <c r="M29" i="18"/>
  <c r="E30" i="22"/>
  <c r="E20" i="18"/>
  <c r="H40" i="22"/>
  <c r="H26" i="18"/>
  <c r="E6" i="18"/>
  <c r="H50" i="22"/>
  <c r="H32" i="18"/>
  <c r="K55" i="22"/>
  <c r="K35" i="18"/>
  <c r="J35" i="22"/>
  <c r="J23" i="18"/>
  <c r="E20" i="22"/>
  <c r="E14" i="18"/>
  <c r="N20" i="22"/>
  <c r="N14" i="18"/>
  <c r="O15" i="18"/>
  <c r="O17" i="18" s="1"/>
  <c r="I30" i="22"/>
  <c r="I20" i="18"/>
  <c r="M11" i="18"/>
  <c r="M6" i="18"/>
  <c r="M15" i="22"/>
  <c r="L50" i="22"/>
  <c r="L32" i="18"/>
  <c r="D55" i="22"/>
  <c r="D35" i="18"/>
  <c r="F55" i="22"/>
  <c r="F35" i="18"/>
  <c r="N35" i="22"/>
  <c r="N23" i="18"/>
  <c r="O24" i="18"/>
  <c r="I20" i="22"/>
  <c r="I14" i="18"/>
  <c r="I45" i="22"/>
  <c r="I29" i="18"/>
  <c r="C35" i="22"/>
  <c r="C23" i="18"/>
  <c r="P21" i="18"/>
  <c r="I50" i="22"/>
  <c r="I32" i="18"/>
  <c r="L20" i="22"/>
  <c r="L14" i="18"/>
  <c r="H60" i="22"/>
  <c r="H38" i="18"/>
  <c r="H55" i="22"/>
  <c r="H35" i="18"/>
  <c r="M20" i="22"/>
  <c r="M14" i="18"/>
  <c r="G20" i="18"/>
  <c r="G30" i="22"/>
  <c r="F15" i="22"/>
  <c r="F6" i="18"/>
  <c r="F11" i="18"/>
  <c r="L55" i="22"/>
  <c r="L35" i="18"/>
  <c r="M50" i="22"/>
  <c r="M32" i="18"/>
  <c r="K20" i="18"/>
  <c r="K30" i="22"/>
  <c r="D15" i="22"/>
  <c r="D6" i="18"/>
  <c r="D11" i="18"/>
  <c r="E40" i="22"/>
  <c r="E26" i="18"/>
  <c r="J6" i="18"/>
  <c r="J15" i="22"/>
  <c r="J11" i="18"/>
  <c r="D30" i="22"/>
  <c r="D20" i="18"/>
  <c r="N7" i="18"/>
  <c r="E17" i="22"/>
  <c r="E18" i="22"/>
  <c r="E45" i="22"/>
  <c r="E29" i="18"/>
  <c r="H15" i="22"/>
  <c r="H6" i="18"/>
  <c r="H11" i="18"/>
  <c r="I26" i="18"/>
  <c r="I40" i="22"/>
  <c r="O9" i="18"/>
  <c r="N15" i="22"/>
  <c r="N11" i="18"/>
  <c r="O12" i="18"/>
  <c r="N6" i="18"/>
  <c r="H25" i="22"/>
  <c r="H17" i="18"/>
  <c r="D25" i="22"/>
  <c r="D17" i="18"/>
  <c r="K38" i="18"/>
  <c r="K60" i="22"/>
  <c r="D45" i="22"/>
  <c r="D29" i="18"/>
  <c r="F50" i="22"/>
  <c r="F32" i="18"/>
  <c r="N29" i="18"/>
  <c r="N45" i="22"/>
  <c r="O30" i="18"/>
  <c r="F30" i="22"/>
  <c r="F20" i="18"/>
  <c r="C45" i="22"/>
  <c r="P27" i="18"/>
  <c r="M30" i="22"/>
  <c r="M20" i="18"/>
  <c r="O13" i="18"/>
  <c r="J29" i="18"/>
  <c r="J45" i="22"/>
  <c r="H35" i="22"/>
  <c r="H23" i="18"/>
  <c r="H45" i="22"/>
  <c r="H29" i="18"/>
  <c r="J50" i="22"/>
  <c r="J32" i="18"/>
  <c r="J30" i="22"/>
  <c r="J20" i="18"/>
  <c r="C20" i="22"/>
  <c r="P12" i="18"/>
  <c r="C14" i="18"/>
  <c r="G40" i="22"/>
  <c r="G26" i="18"/>
  <c r="E7" i="18"/>
  <c r="I25" i="22"/>
  <c r="I17" i="18"/>
  <c r="K7" i="18"/>
  <c r="J7" i="18"/>
  <c r="K14" i="18"/>
  <c r="K20" i="22"/>
  <c r="L45" i="22"/>
  <c r="L29" i="18"/>
  <c r="N50" i="22"/>
  <c r="O33" i="18"/>
  <c r="O35" i="18" s="1"/>
  <c r="N32" i="18"/>
  <c r="C6" i="18"/>
  <c r="C55" i="22"/>
  <c r="C35" i="18"/>
  <c r="N30" i="22"/>
  <c r="O21" i="18"/>
  <c r="O23" i="18" s="1"/>
  <c r="N20" i="18"/>
  <c r="G15" i="22"/>
  <c r="G6" i="18"/>
  <c r="G11" i="18"/>
  <c r="K40" i="22"/>
  <c r="K26" i="18"/>
  <c r="C30" i="22"/>
  <c r="P18" i="18"/>
  <c r="C20" i="18"/>
  <c r="I7" i="18"/>
  <c r="M25" i="22"/>
  <c r="M17" i="18"/>
  <c r="E50" i="22"/>
  <c r="E32" i="18"/>
  <c r="E11" i="18"/>
  <c r="H25" i="20"/>
  <c r="H17" i="4"/>
  <c r="M29" i="4"/>
  <c r="M45" i="20"/>
  <c r="M60" i="20"/>
  <c r="M38" i="4"/>
  <c r="O27" i="4"/>
  <c r="N40" i="20"/>
  <c r="N26" i="4"/>
  <c r="J20" i="4"/>
  <c r="J30" i="20"/>
  <c r="J50" i="20"/>
  <c r="J32" i="4"/>
  <c r="K29" i="4"/>
  <c r="K45" i="20"/>
  <c r="K30" i="20"/>
  <c r="K20" i="4"/>
  <c r="K32" i="4"/>
  <c r="K50" i="20"/>
  <c r="K60" i="20"/>
  <c r="K38" i="4"/>
  <c r="N11" i="4"/>
  <c r="N15" i="20"/>
  <c r="N6" i="4"/>
  <c r="O12" i="4"/>
  <c r="O9" i="4"/>
  <c r="G15" i="20"/>
  <c r="G11" i="4"/>
  <c r="G6" i="4"/>
  <c r="E15" i="20"/>
  <c r="E6" i="4"/>
  <c r="E11" i="4"/>
  <c r="O13" i="4"/>
  <c r="D55" i="20"/>
  <c r="D35" i="4"/>
  <c r="I23" i="4"/>
  <c r="I35" i="20"/>
  <c r="E45" i="20"/>
  <c r="E29" i="4"/>
  <c r="N60" i="20"/>
  <c r="N38" i="4"/>
  <c r="C14" i="4"/>
  <c r="C20" i="20"/>
  <c r="G14" i="4"/>
  <c r="G20" i="20"/>
  <c r="E60" i="20"/>
  <c r="E38" i="4"/>
  <c r="I30" i="20"/>
  <c r="I20" i="4"/>
  <c r="M20" i="20"/>
  <c r="M14" i="4"/>
  <c r="F30" i="20"/>
  <c r="F20" i="4"/>
  <c r="F60" i="20"/>
  <c r="F38" i="4"/>
  <c r="N20" i="20"/>
  <c r="O15" i="4"/>
  <c r="N14" i="4"/>
  <c r="G17" i="4"/>
  <c r="G25" i="20"/>
  <c r="G23" i="4"/>
  <c r="G35" i="20"/>
  <c r="G29" i="4"/>
  <c r="G45" i="20"/>
  <c r="G55" i="20"/>
  <c r="G35" i="4"/>
  <c r="K7" i="4"/>
  <c r="N25" i="20"/>
  <c r="O18" i="4"/>
  <c r="N17" i="4"/>
  <c r="G30" i="20"/>
  <c r="G20" i="4"/>
  <c r="N35" i="20"/>
  <c r="N23" i="4"/>
  <c r="O24" i="4"/>
  <c r="H40" i="20"/>
  <c r="H26" i="4"/>
  <c r="N45" i="20"/>
  <c r="O30" i="4"/>
  <c r="N29" i="4"/>
  <c r="G32" i="4"/>
  <c r="G50" i="20"/>
  <c r="N35" i="4"/>
  <c r="N55" i="20"/>
  <c r="O36" i="4"/>
  <c r="G38" i="4"/>
  <c r="G60" i="20"/>
  <c r="H7" i="4"/>
  <c r="F7" i="4"/>
  <c r="L15" i="20"/>
  <c r="L6" i="4"/>
  <c r="L11" i="4"/>
  <c r="H20" i="20"/>
  <c r="H14" i="4"/>
  <c r="F50" i="20"/>
  <c r="F32" i="4"/>
  <c r="L20" i="20"/>
  <c r="L14" i="4"/>
  <c r="F11" i="4"/>
  <c r="F15" i="20"/>
  <c r="F6" i="4"/>
  <c r="L55" i="20"/>
  <c r="L35" i="4"/>
  <c r="K17" i="4"/>
  <c r="K25" i="20"/>
  <c r="E40" i="20"/>
  <c r="E26" i="4"/>
  <c r="K55" i="20"/>
  <c r="K35" i="4"/>
  <c r="D60" i="20"/>
  <c r="D38" i="4"/>
  <c r="L40" i="20"/>
  <c r="L26" i="4"/>
  <c r="D20" i="20"/>
  <c r="D14" i="4"/>
  <c r="L35" i="20"/>
  <c r="L23" i="4"/>
  <c r="H45" i="20"/>
  <c r="H29" i="4"/>
  <c r="E25" i="20"/>
  <c r="E17" i="4"/>
  <c r="C6" i="4"/>
  <c r="C9" i="20" s="1"/>
  <c r="C15" i="20"/>
  <c r="C11" i="4"/>
  <c r="M30" i="20"/>
  <c r="M20" i="4"/>
  <c r="H35" i="20"/>
  <c r="H23" i="4"/>
  <c r="M50" i="20"/>
  <c r="M32" i="4"/>
  <c r="H55" i="20"/>
  <c r="H35" i="4"/>
  <c r="C7" i="4"/>
  <c r="I20" i="20"/>
  <c r="I14" i="4"/>
  <c r="I60" i="20"/>
  <c r="I38" i="4"/>
  <c r="C17" i="4"/>
  <c r="C25" i="20"/>
  <c r="K14" i="4"/>
  <c r="K20" i="20"/>
  <c r="I25" i="20"/>
  <c r="I17" i="4"/>
  <c r="I29" i="4"/>
  <c r="I45" i="20"/>
  <c r="J60" i="20"/>
  <c r="J38" i="4"/>
  <c r="J20" i="20"/>
  <c r="J14" i="4"/>
  <c r="L30" i="20"/>
  <c r="L20" i="4"/>
  <c r="C26" i="4"/>
  <c r="C40" i="20"/>
  <c r="M40" i="20"/>
  <c r="M26" i="4"/>
  <c r="C50" i="20"/>
  <c r="C32" i="4"/>
  <c r="L50" i="20"/>
  <c r="L32" i="4"/>
  <c r="C60" i="20"/>
  <c r="C38" i="4"/>
  <c r="L60" i="20"/>
  <c r="L38" i="4"/>
  <c r="E7" i="4"/>
  <c r="J25" i="20"/>
  <c r="J17" i="4"/>
  <c r="C35" i="20"/>
  <c r="C23" i="4"/>
  <c r="J35" i="20"/>
  <c r="J23" i="4"/>
  <c r="J45" i="20"/>
  <c r="J29" i="4"/>
  <c r="C55" i="20"/>
  <c r="C35" i="4"/>
  <c r="J35" i="4"/>
  <c r="J55" i="20"/>
  <c r="N7" i="4"/>
  <c r="D7" i="4"/>
  <c r="M15" i="20"/>
  <c r="M11" i="4"/>
  <c r="M6" i="4"/>
  <c r="H15" i="20"/>
  <c r="H6" i="4"/>
  <c r="H11" i="4"/>
  <c r="F40" i="20"/>
  <c r="F26" i="4"/>
  <c r="J15" i="20"/>
  <c r="J6" i="4"/>
  <c r="J11" i="4"/>
  <c r="J40" i="20"/>
  <c r="J26" i="4"/>
  <c r="E35" i="20"/>
  <c r="E23" i="4"/>
  <c r="E55" i="20"/>
  <c r="E35" i="4"/>
  <c r="K23" i="4"/>
  <c r="K35" i="20"/>
  <c r="O19" i="4"/>
  <c r="N20" i="4"/>
  <c r="N30" i="20"/>
  <c r="O21" i="4"/>
  <c r="C45" i="20"/>
  <c r="C29" i="4"/>
  <c r="N50" i="20"/>
  <c r="N32" i="4"/>
  <c r="O33" i="4"/>
  <c r="I35" i="4"/>
  <c r="I55" i="20"/>
  <c r="M7" i="4"/>
  <c r="L17" i="4"/>
  <c r="L25" i="20"/>
  <c r="E30" i="20"/>
  <c r="E20" i="4"/>
  <c r="L45" i="20"/>
  <c r="L29" i="4"/>
  <c r="E50" i="20"/>
  <c r="E32" i="4"/>
  <c r="D35" i="20"/>
  <c r="D23" i="4"/>
  <c r="I50" i="20"/>
  <c r="I32" i="4"/>
  <c r="G7" i="4"/>
  <c r="M25" i="20"/>
  <c r="M17" i="4"/>
  <c r="K26" i="4"/>
  <c r="K40" i="20"/>
  <c r="E20" i="20"/>
  <c r="E14" i="4"/>
  <c r="M35" i="20"/>
  <c r="M23" i="4"/>
  <c r="G26" i="4"/>
  <c r="G40" i="20"/>
  <c r="M55" i="20"/>
  <c r="M35" i="4"/>
  <c r="I7" i="4"/>
  <c r="F20" i="20"/>
  <c r="F14" i="4"/>
  <c r="D17" i="4"/>
  <c r="H30" i="20"/>
  <c r="H20" i="4"/>
  <c r="I40" i="20"/>
  <c r="I26" i="4"/>
  <c r="D29" i="4"/>
  <c r="H50" i="20"/>
  <c r="H32" i="4"/>
  <c r="H60" i="20"/>
  <c r="H38" i="4"/>
  <c r="F25" i="20"/>
  <c r="F17" i="4"/>
  <c r="F35" i="20"/>
  <c r="F23" i="4"/>
  <c r="F45" i="20"/>
  <c r="F29" i="4"/>
  <c r="D32" i="4"/>
  <c r="F55" i="20"/>
  <c r="F35" i="4"/>
  <c r="O37" i="4"/>
  <c r="J7" i="4"/>
  <c r="K15" i="20"/>
  <c r="K11" i="4"/>
  <c r="K6" i="4"/>
  <c r="I15" i="20"/>
  <c r="I11" i="4"/>
  <c r="I6" i="4"/>
  <c r="D15" i="20"/>
  <c r="D6" i="4"/>
  <c r="D11" i="4"/>
  <c r="F54" i="55"/>
  <c r="I26" i="2"/>
  <c r="G16" i="55"/>
  <c r="F42" i="55"/>
  <c r="I29" i="2"/>
  <c r="I13" i="2"/>
  <c r="F10" i="55"/>
  <c r="F18" i="55"/>
  <c r="I32" i="2"/>
  <c r="F17" i="55"/>
  <c r="I27" i="2"/>
  <c r="I21" i="2"/>
  <c r="F19" i="55"/>
  <c r="G14" i="55"/>
  <c r="I33" i="2"/>
  <c r="F55" i="55"/>
  <c r="I22" i="2"/>
  <c r="F15" i="55"/>
  <c r="G13" i="55"/>
  <c r="I34" i="2"/>
  <c r="F11" i="55"/>
  <c r="J53" i="55"/>
  <c r="C53" i="55"/>
  <c r="L53" i="55"/>
  <c r="J50" i="55"/>
  <c r="L50" i="55"/>
  <c r="C50" i="55"/>
  <c r="C48" i="55"/>
  <c r="L48" i="55"/>
  <c r="J48" i="55"/>
  <c r="I11" i="55"/>
  <c r="N34" i="2"/>
  <c r="L38" i="55"/>
  <c r="J38" i="55"/>
  <c r="C38" i="55"/>
  <c r="J46" i="55"/>
  <c r="L46" i="55"/>
  <c r="C46" i="55"/>
  <c r="J45" i="55"/>
  <c r="C45" i="55"/>
  <c r="L45" i="55"/>
  <c r="N29" i="2"/>
  <c r="I42" i="55"/>
  <c r="L40" i="55"/>
  <c r="C40" i="55"/>
  <c r="J40" i="55"/>
  <c r="N13" i="2"/>
  <c r="I10" i="55"/>
  <c r="I54" i="55"/>
  <c r="N26" i="2"/>
  <c r="J49" i="55"/>
  <c r="L49" i="55"/>
  <c r="C49" i="55"/>
  <c r="N32" i="2"/>
  <c r="I18" i="55"/>
  <c r="I17" i="55"/>
  <c r="N27" i="2"/>
  <c r="I19" i="55"/>
  <c r="N21" i="2"/>
  <c r="C47" i="55"/>
  <c r="L47" i="55"/>
  <c r="J47" i="55"/>
  <c r="L44" i="55"/>
  <c r="C44" i="55"/>
  <c r="J44" i="55"/>
  <c r="C39" i="55"/>
  <c r="L39" i="55"/>
  <c r="J39" i="55"/>
  <c r="J35" i="55"/>
  <c r="L35" i="55"/>
  <c r="C35" i="55"/>
  <c r="L33" i="55"/>
  <c r="C33" i="55"/>
  <c r="J33" i="55"/>
  <c r="I55" i="55"/>
  <c r="N33" i="2"/>
  <c r="L52" i="55"/>
  <c r="J52" i="55"/>
  <c r="C52" i="55"/>
  <c r="J51" i="55"/>
  <c r="L51" i="55"/>
  <c r="C51" i="55"/>
  <c r="I15" i="55"/>
  <c r="N22" i="2"/>
  <c r="C43" i="55"/>
  <c r="J43" i="55"/>
  <c r="L43" i="55"/>
  <c r="J41" i="55"/>
  <c r="L41" i="55"/>
  <c r="C41" i="55"/>
  <c r="J37" i="55"/>
  <c r="C37" i="55"/>
  <c r="L37" i="55"/>
  <c r="J36" i="55"/>
  <c r="C36" i="55"/>
  <c r="L36" i="55"/>
  <c r="J34" i="55"/>
  <c r="C34" i="55"/>
  <c r="L34" i="55"/>
  <c r="C32" i="55"/>
  <c r="L32" i="55"/>
  <c r="J32" i="55"/>
  <c r="J31" i="55"/>
  <c r="L31" i="55"/>
  <c r="C31" i="55"/>
  <c r="G33" i="2"/>
  <c r="E55" i="55"/>
  <c r="K20" i="2"/>
  <c r="G52" i="55"/>
  <c r="B52" i="55"/>
  <c r="K52" i="55"/>
  <c r="B51" i="55"/>
  <c r="K51" i="55"/>
  <c r="G51" i="55"/>
  <c r="E15" i="55"/>
  <c r="G22" i="2"/>
  <c r="K11" i="2"/>
  <c r="K18" i="2"/>
  <c r="K19" i="2"/>
  <c r="B43" i="55"/>
  <c r="K43" i="55"/>
  <c r="G43" i="55"/>
  <c r="K41" i="55"/>
  <c r="G41" i="55"/>
  <c r="B41" i="55"/>
  <c r="K37" i="55"/>
  <c r="G37" i="55"/>
  <c r="B37" i="55"/>
  <c r="B36" i="55"/>
  <c r="K36" i="55"/>
  <c r="G36" i="55"/>
  <c r="B34" i="55"/>
  <c r="K34" i="55"/>
  <c r="G34" i="55"/>
  <c r="B32" i="55"/>
  <c r="K32" i="55"/>
  <c r="G32" i="55"/>
  <c r="K31" i="55"/>
  <c r="G31" i="55"/>
  <c r="B31" i="55"/>
  <c r="K53" i="55"/>
  <c r="B53" i="55"/>
  <c r="G53" i="55"/>
  <c r="K50" i="55"/>
  <c r="B50" i="55"/>
  <c r="G50" i="55"/>
  <c r="B48" i="55"/>
  <c r="K48" i="55"/>
  <c r="G48" i="55"/>
  <c r="K31" i="2"/>
  <c r="E11" i="55"/>
  <c r="G34" i="2"/>
  <c r="B38" i="55"/>
  <c r="K38" i="55"/>
  <c r="G38" i="55"/>
  <c r="K23" i="2"/>
  <c r="E54" i="55"/>
  <c r="G26" i="2"/>
  <c r="K16" i="2"/>
  <c r="K12" i="2"/>
  <c r="K17" i="2"/>
  <c r="K49" i="55"/>
  <c r="G49" i="55"/>
  <c r="B49" i="55"/>
  <c r="K10" i="2"/>
  <c r="K46" i="55"/>
  <c r="B46" i="55"/>
  <c r="G46" i="55"/>
  <c r="K25" i="2"/>
  <c r="K45" i="55"/>
  <c r="B45" i="55"/>
  <c r="G45" i="55"/>
  <c r="E42" i="55"/>
  <c r="G29" i="2"/>
  <c r="K40" i="55"/>
  <c r="B40" i="55"/>
  <c r="G40" i="55"/>
  <c r="G13" i="2"/>
  <c r="E10" i="55"/>
  <c r="E18" i="55"/>
  <c r="G32" i="2"/>
  <c r="E17" i="55"/>
  <c r="G27" i="2"/>
  <c r="E19" i="55"/>
  <c r="G21" i="2"/>
  <c r="K24" i="2"/>
  <c r="B47" i="55"/>
  <c r="K47" i="55"/>
  <c r="G47" i="55"/>
  <c r="B44" i="55"/>
  <c r="K44" i="55"/>
  <c r="G44" i="55"/>
  <c r="K14" i="2"/>
  <c r="B39" i="55"/>
  <c r="K39" i="55"/>
  <c r="G39" i="55"/>
  <c r="K30" i="2"/>
  <c r="K35" i="55"/>
  <c r="G35" i="55"/>
  <c r="B35" i="55"/>
  <c r="K33" i="55"/>
  <c r="B33" i="55"/>
  <c r="G33" i="55"/>
  <c r="P9" i="4"/>
  <c r="O11" i="18" l="1"/>
  <c r="O29" i="18"/>
  <c r="O29" i="17"/>
  <c r="O11" i="6"/>
  <c r="O20" i="17"/>
  <c r="L35" i="5"/>
  <c r="D44" i="55"/>
  <c r="P23" i="18"/>
  <c r="G11" i="55"/>
  <c r="D38" i="55"/>
  <c r="D50" i="55"/>
  <c r="K28" i="2"/>
  <c r="J62" i="21"/>
  <c r="I10" i="22"/>
  <c r="P28" i="2"/>
  <c r="P35" i="17"/>
  <c r="O14" i="6"/>
  <c r="O26" i="6"/>
  <c r="J63" i="21"/>
  <c r="O35" i="6"/>
  <c r="O26" i="18"/>
  <c r="O38" i="18"/>
  <c r="O32" i="7"/>
  <c r="O35" i="7"/>
  <c r="O26" i="17"/>
  <c r="O38" i="17"/>
  <c r="N20" i="5"/>
  <c r="O20" i="6"/>
  <c r="O17" i="6"/>
  <c r="O32" i="6"/>
  <c r="O38" i="6"/>
  <c r="O29" i="6"/>
  <c r="P7" i="6"/>
  <c r="O29" i="7"/>
  <c r="O14" i="7"/>
  <c r="O17" i="7"/>
  <c r="O26" i="7"/>
  <c r="O23" i="7"/>
  <c r="O11" i="7"/>
  <c r="O23" i="17"/>
  <c r="O14" i="18"/>
  <c r="O32" i="18"/>
  <c r="O11" i="17"/>
  <c r="O14" i="17"/>
  <c r="O35" i="17"/>
  <c r="O32" i="17"/>
  <c r="O17" i="17"/>
  <c r="O38" i="4"/>
  <c r="O20" i="4"/>
  <c r="O14" i="4"/>
  <c r="O36" i="5"/>
  <c r="M26" i="5"/>
  <c r="N14" i="5"/>
  <c r="O18" i="5"/>
  <c r="N32" i="5"/>
  <c r="O27" i="5"/>
  <c r="N23" i="5"/>
  <c r="N11" i="5"/>
  <c r="K32" i="5"/>
  <c r="M17" i="5"/>
  <c r="M20" i="5"/>
  <c r="K11" i="5"/>
  <c r="M6" i="5"/>
  <c r="M10" i="20" s="1"/>
  <c r="P7" i="7"/>
  <c r="P20" i="17"/>
  <c r="L23" i="5"/>
  <c r="L29" i="5"/>
  <c r="F14" i="5"/>
  <c r="G11" i="5"/>
  <c r="E32" i="5"/>
  <c r="I14" i="5"/>
  <c r="J23" i="5"/>
  <c r="F38" i="5"/>
  <c r="J11" i="5"/>
  <c r="L46" i="20"/>
  <c r="K20" i="5"/>
  <c r="K17" i="5"/>
  <c r="K38" i="5"/>
  <c r="K26" i="5"/>
  <c r="C14" i="5"/>
  <c r="D14" i="5"/>
  <c r="P26" i="6"/>
  <c r="P17" i="17"/>
  <c r="P7" i="4"/>
  <c r="H38" i="5"/>
  <c r="P25" i="5"/>
  <c r="J29" i="5"/>
  <c r="P22" i="5"/>
  <c r="L14" i="5"/>
  <c r="K41" i="20"/>
  <c r="K43" i="20" s="1"/>
  <c r="H11" i="5"/>
  <c r="J14" i="5"/>
  <c r="P37" i="5"/>
  <c r="I8" i="17"/>
  <c r="P7" i="17"/>
  <c r="P11" i="17"/>
  <c r="H48" i="15"/>
  <c r="D53" i="22"/>
  <c r="P7" i="18"/>
  <c r="D43" i="21"/>
  <c r="D46" i="20"/>
  <c r="D47" i="20" s="1"/>
  <c r="P28" i="5"/>
  <c r="D16" i="20"/>
  <c r="D17" i="20" s="1"/>
  <c r="P10" i="5"/>
  <c r="P34" i="5"/>
  <c r="P16" i="5"/>
  <c r="I20" i="5"/>
  <c r="D31" i="20"/>
  <c r="D33" i="20" s="1"/>
  <c r="P19" i="5"/>
  <c r="P31" i="5"/>
  <c r="D21" i="20"/>
  <c r="D23" i="20" s="1"/>
  <c r="P13" i="5"/>
  <c r="G17" i="55"/>
  <c r="I6" i="5"/>
  <c r="I10" i="20" s="1"/>
  <c r="I26" i="5"/>
  <c r="I23" i="5"/>
  <c r="J15" i="55"/>
  <c r="P13" i="2"/>
  <c r="P22" i="2"/>
  <c r="J10" i="55"/>
  <c r="P14" i="6"/>
  <c r="P20" i="6"/>
  <c r="P17" i="18"/>
  <c r="G62" i="22"/>
  <c r="G8" i="17"/>
  <c r="H6" i="5"/>
  <c r="H10" i="20" s="1"/>
  <c r="J20" i="5"/>
  <c r="I35" i="5"/>
  <c r="G38" i="5"/>
  <c r="H14" i="5"/>
  <c r="G20" i="5"/>
  <c r="G29" i="5"/>
  <c r="G17" i="5"/>
  <c r="L26" i="5"/>
  <c r="M35" i="5"/>
  <c r="H32" i="5"/>
  <c r="H17" i="5"/>
  <c r="P20" i="18"/>
  <c r="I17" i="5"/>
  <c r="G35" i="5"/>
  <c r="P34" i="2"/>
  <c r="J18" i="55"/>
  <c r="J19" i="55"/>
  <c r="D39" i="55"/>
  <c r="D51" i="55"/>
  <c r="G15" i="55"/>
  <c r="P21" i="2"/>
  <c r="J11" i="55"/>
  <c r="D46" i="55"/>
  <c r="D34" i="55"/>
  <c r="D41" i="55"/>
  <c r="D38" i="22"/>
  <c r="G10" i="22"/>
  <c r="H46" i="15"/>
  <c r="D52" i="22"/>
  <c r="J6" i="5"/>
  <c r="J10" i="20" s="1"/>
  <c r="G14" i="5"/>
  <c r="G26" i="5"/>
  <c r="E11" i="5"/>
  <c r="H16" i="20"/>
  <c r="H18" i="20" s="1"/>
  <c r="G6" i="5"/>
  <c r="G10" i="20" s="1"/>
  <c r="K16" i="20"/>
  <c r="K18" i="20" s="1"/>
  <c r="M14" i="5"/>
  <c r="M32" i="5"/>
  <c r="M38" i="5"/>
  <c r="K31" i="20"/>
  <c r="K33" i="20" s="1"/>
  <c r="K23" i="5"/>
  <c r="N56" i="20"/>
  <c r="L36" i="20"/>
  <c r="L38" i="20" s="1"/>
  <c r="N36" i="20"/>
  <c r="N38" i="20" s="1"/>
  <c r="O21" i="5"/>
  <c r="K6" i="5"/>
  <c r="C20" i="5"/>
  <c r="N31" i="20"/>
  <c r="N33" i="20" s="1"/>
  <c r="N35" i="5"/>
  <c r="G32" i="5"/>
  <c r="F26" i="5"/>
  <c r="J46" i="20"/>
  <c r="J47" i="20" s="1"/>
  <c r="N51" i="20"/>
  <c r="N52" i="20" s="1"/>
  <c r="F11" i="5"/>
  <c r="F17" i="5"/>
  <c r="E14" i="5"/>
  <c r="P35" i="18"/>
  <c r="P11" i="7"/>
  <c r="P35" i="6"/>
  <c r="L32" i="5"/>
  <c r="M26" i="20"/>
  <c r="M27" i="20" s="1"/>
  <c r="D36" i="20"/>
  <c r="D38" i="20" s="1"/>
  <c r="G56" i="20"/>
  <c r="G57" i="20" s="1"/>
  <c r="K14" i="5"/>
  <c r="I29" i="5"/>
  <c r="D51" i="20"/>
  <c r="D53" i="20" s="1"/>
  <c r="D41" i="20"/>
  <c r="D42" i="20" s="1"/>
  <c r="D26" i="20"/>
  <c r="D28" i="20" s="1"/>
  <c r="L56" i="20"/>
  <c r="L57" i="20" s="1"/>
  <c r="O30" i="5"/>
  <c r="D20" i="5"/>
  <c r="G23" i="5"/>
  <c r="N21" i="20"/>
  <c r="N23" i="20" s="1"/>
  <c r="H20" i="5"/>
  <c r="D61" i="20"/>
  <c r="D62" i="20" s="1"/>
  <c r="F29" i="5"/>
  <c r="D56" i="20"/>
  <c r="D58" i="20" s="1"/>
  <c r="P32" i="6"/>
  <c r="E53" i="21"/>
  <c r="P20" i="7"/>
  <c r="P23" i="7"/>
  <c r="H26" i="5"/>
  <c r="C11" i="5"/>
  <c r="C32" i="5"/>
  <c r="L20" i="5"/>
  <c r="F23" i="5"/>
  <c r="D35" i="5"/>
  <c r="L6" i="5"/>
  <c r="H21" i="16" s="1"/>
  <c r="H29" i="5"/>
  <c r="J17" i="5"/>
  <c r="N16" i="20"/>
  <c r="K35" i="5"/>
  <c r="J35" i="5"/>
  <c r="K29" i="5"/>
  <c r="L17" i="5"/>
  <c r="L11" i="5"/>
  <c r="H23" i="5"/>
  <c r="M23" i="5"/>
  <c r="F61" i="20"/>
  <c r="F63" i="20" s="1"/>
  <c r="H21" i="20"/>
  <c r="H22" i="20" s="1"/>
  <c r="I38" i="5"/>
  <c r="M16" i="20"/>
  <c r="M17" i="20" s="1"/>
  <c r="E38" i="5"/>
  <c r="F32" i="5"/>
  <c r="C38" i="5"/>
  <c r="C7" i="5"/>
  <c r="D7" i="5"/>
  <c r="F31" i="20"/>
  <c r="F33" i="20" s="1"/>
  <c r="C31" i="20"/>
  <c r="C32" i="20" s="1"/>
  <c r="N26" i="5"/>
  <c r="H26" i="20"/>
  <c r="H27" i="20" s="1"/>
  <c r="I11" i="5"/>
  <c r="F6" i="5"/>
  <c r="H13" i="16" s="1"/>
  <c r="G7" i="5"/>
  <c r="N41" i="20"/>
  <c r="C23" i="5"/>
  <c r="C35" i="5"/>
  <c r="O37" i="5"/>
  <c r="E26" i="5"/>
  <c r="O31" i="5"/>
  <c r="P33" i="5"/>
  <c r="N29" i="5"/>
  <c r="G31" i="20"/>
  <c r="G33" i="20" s="1"/>
  <c r="N26" i="20"/>
  <c r="N28" i="20" s="1"/>
  <c r="N38" i="5"/>
  <c r="G46" i="20"/>
  <c r="G48" i="20" s="1"/>
  <c r="E21" i="20"/>
  <c r="E22" i="20" s="1"/>
  <c r="J26" i="5"/>
  <c r="D17" i="5"/>
  <c r="M31" i="20"/>
  <c r="N17" i="5"/>
  <c r="P12" i="5"/>
  <c r="D23" i="5"/>
  <c r="J32" i="5"/>
  <c r="O33" i="5"/>
  <c r="O15" i="5"/>
  <c r="D29" i="5"/>
  <c r="E7" i="5"/>
  <c r="K7" i="5"/>
  <c r="I7" i="5"/>
  <c r="O13" i="5"/>
  <c r="L7" i="5"/>
  <c r="O22" i="5"/>
  <c r="P9" i="5"/>
  <c r="H7" i="5"/>
  <c r="O28" i="5"/>
  <c r="O19" i="5"/>
  <c r="E23" i="5"/>
  <c r="O9" i="5"/>
  <c r="L38" i="5"/>
  <c r="K51" i="20"/>
  <c r="K53" i="20" s="1"/>
  <c r="C17" i="5"/>
  <c r="D11" i="5"/>
  <c r="M11" i="5"/>
  <c r="C6" i="5"/>
  <c r="P21" i="5"/>
  <c r="P15" i="5"/>
  <c r="O24" i="5"/>
  <c r="C29" i="5"/>
  <c r="J38" i="5"/>
  <c r="N6" i="5"/>
  <c r="N10" i="20" s="1"/>
  <c r="O12" i="5"/>
  <c r="P27" i="5"/>
  <c r="O25" i="5"/>
  <c r="N7" i="5"/>
  <c r="M46" i="20"/>
  <c r="E6" i="5"/>
  <c r="H11" i="16" s="1"/>
  <c r="E35" i="5"/>
  <c r="P18" i="5"/>
  <c r="P36" i="5"/>
  <c r="E46" i="20"/>
  <c r="E48" i="20" s="1"/>
  <c r="O10" i="5"/>
  <c r="P24" i="5"/>
  <c r="K26" i="20"/>
  <c r="K28" i="20" s="1"/>
  <c r="I32" i="5"/>
  <c r="G61" i="20"/>
  <c r="G62" i="20" s="1"/>
  <c r="E20" i="5"/>
  <c r="I21" i="20"/>
  <c r="I22" i="20" s="1"/>
  <c r="F7" i="5"/>
  <c r="D6" i="5"/>
  <c r="O34" i="5"/>
  <c r="D32" i="5"/>
  <c r="O16" i="5"/>
  <c r="P30" i="5"/>
  <c r="E29" i="5"/>
  <c r="J7" i="5"/>
  <c r="M7" i="5"/>
  <c r="D26" i="5"/>
  <c r="D38" i="5"/>
  <c r="H56" i="20"/>
  <c r="H58" i="20" s="1"/>
  <c r="H35" i="5"/>
  <c r="G10" i="55"/>
  <c r="D35" i="55"/>
  <c r="G19" i="55"/>
  <c r="D49" i="55"/>
  <c r="D52" i="55"/>
  <c r="P32" i="2"/>
  <c r="P26" i="2"/>
  <c r="P29" i="2"/>
  <c r="D53" i="55"/>
  <c r="P33" i="2"/>
  <c r="J17" i="55"/>
  <c r="D47" i="55"/>
  <c r="D45" i="55"/>
  <c r="D48" i="55"/>
  <c r="P27" i="2"/>
  <c r="G18" i="55"/>
  <c r="D36" i="55"/>
  <c r="P29" i="17"/>
  <c r="E8" i="17"/>
  <c r="P11" i="6"/>
  <c r="D42" i="21"/>
  <c r="H44" i="15"/>
  <c r="P26" i="7"/>
  <c r="D37" i="22"/>
  <c r="P23" i="17"/>
  <c r="P14" i="17"/>
  <c r="H49" i="16"/>
  <c r="P32" i="17"/>
  <c r="O7" i="17"/>
  <c r="P29" i="18"/>
  <c r="P32" i="7"/>
  <c r="H10" i="22"/>
  <c r="H8" i="17"/>
  <c r="H53" i="16"/>
  <c r="H47" i="15"/>
  <c r="L10" i="22"/>
  <c r="H59" i="16"/>
  <c r="L8" i="17"/>
  <c r="H51" i="15"/>
  <c r="H60" i="16"/>
  <c r="M10" i="22"/>
  <c r="M8" i="17"/>
  <c r="H52" i="15"/>
  <c r="D10" i="22"/>
  <c r="H43" i="15"/>
  <c r="D8" i="17"/>
  <c r="H48" i="16"/>
  <c r="P26" i="17"/>
  <c r="C10" i="22"/>
  <c r="P6" i="17"/>
  <c r="C8" i="17"/>
  <c r="P38" i="17"/>
  <c r="H61" i="16"/>
  <c r="N10" i="22"/>
  <c r="H53" i="15"/>
  <c r="O6" i="17"/>
  <c r="N8" i="17"/>
  <c r="H45" i="15"/>
  <c r="F10" i="22"/>
  <c r="H51" i="16"/>
  <c r="F8" i="17"/>
  <c r="H50" i="15"/>
  <c r="K10" i="22"/>
  <c r="K8" i="17"/>
  <c r="H57" i="16"/>
  <c r="H56" i="16"/>
  <c r="J10" i="22"/>
  <c r="H49" i="15"/>
  <c r="J8" i="17"/>
  <c r="M8" i="7"/>
  <c r="M10" i="21"/>
  <c r="H41" i="16"/>
  <c r="H36" i="15"/>
  <c r="H37" i="16"/>
  <c r="J10" i="21"/>
  <c r="J8" i="7"/>
  <c r="H33" i="15"/>
  <c r="P29" i="7"/>
  <c r="H34" i="15"/>
  <c r="K10" i="21"/>
  <c r="K8" i="7"/>
  <c r="H38" i="16"/>
  <c r="I8" i="7"/>
  <c r="I10" i="21"/>
  <c r="H32" i="15"/>
  <c r="P14" i="7"/>
  <c r="F8" i="7"/>
  <c r="F10" i="21"/>
  <c r="H32" i="16"/>
  <c r="H29" i="15"/>
  <c r="D10" i="21"/>
  <c r="H29" i="16"/>
  <c r="H27" i="15"/>
  <c r="H8" i="7"/>
  <c r="H10" i="21"/>
  <c r="H31" i="15"/>
  <c r="H34" i="16"/>
  <c r="D8" i="7"/>
  <c r="G10" i="21"/>
  <c r="H30" i="15"/>
  <c r="G8" i="7"/>
  <c r="H33" i="16"/>
  <c r="P17" i="7"/>
  <c r="L8" i="7"/>
  <c r="L10" i="21"/>
  <c r="H35" i="15"/>
  <c r="H40" i="16"/>
  <c r="O7" i="7"/>
  <c r="P38" i="7"/>
  <c r="E10" i="21"/>
  <c r="E8" i="7"/>
  <c r="H30" i="16"/>
  <c r="O6" i="7"/>
  <c r="N10" i="21"/>
  <c r="H42" i="16"/>
  <c r="H37" i="15"/>
  <c r="N8" i="7"/>
  <c r="H28" i="15"/>
  <c r="C10" i="21"/>
  <c r="C8" i="7"/>
  <c r="P6" i="7"/>
  <c r="P35" i="7"/>
  <c r="M33" i="21"/>
  <c r="M32" i="21"/>
  <c r="F33" i="21"/>
  <c r="F32" i="21"/>
  <c r="M63" i="21"/>
  <c r="M62" i="21"/>
  <c r="J18" i="21"/>
  <c r="J17" i="21"/>
  <c r="C17" i="21"/>
  <c r="C18" i="21"/>
  <c r="M48" i="21"/>
  <c r="M47" i="21"/>
  <c r="J48" i="21"/>
  <c r="J47" i="21"/>
  <c r="C32" i="21"/>
  <c r="C33" i="21"/>
  <c r="N23" i="21"/>
  <c r="N22" i="21"/>
  <c r="J53" i="21"/>
  <c r="J52" i="21"/>
  <c r="D48" i="21"/>
  <c r="D47" i="21"/>
  <c r="L23" i="21"/>
  <c r="L22" i="21"/>
  <c r="L48" i="21"/>
  <c r="L47" i="21"/>
  <c r="P29" i="6"/>
  <c r="G48" i="21"/>
  <c r="G47" i="21"/>
  <c r="F48" i="21"/>
  <c r="F47" i="21"/>
  <c r="P17" i="6"/>
  <c r="E18" i="21"/>
  <c r="E17" i="21"/>
  <c r="D23" i="21"/>
  <c r="D22" i="21"/>
  <c r="K37" i="21"/>
  <c r="K38" i="21"/>
  <c r="N38" i="21"/>
  <c r="N37" i="21"/>
  <c r="H18" i="21"/>
  <c r="H17" i="21"/>
  <c r="O6" i="6"/>
  <c r="N9" i="21"/>
  <c r="G42" i="16"/>
  <c r="G37" i="15"/>
  <c r="N8" i="6"/>
  <c r="N58" i="21"/>
  <c r="N57" i="21"/>
  <c r="O7" i="6"/>
  <c r="H53" i="21"/>
  <c r="H52" i="21"/>
  <c r="N28" i="21"/>
  <c r="N27" i="21"/>
  <c r="K62" i="21"/>
  <c r="K63" i="21"/>
  <c r="J23" i="21"/>
  <c r="J22" i="21"/>
  <c r="L33" i="21"/>
  <c r="L32" i="21"/>
  <c r="N48" i="21"/>
  <c r="N47" i="21"/>
  <c r="J28" i="21"/>
  <c r="J27" i="21"/>
  <c r="C9" i="21"/>
  <c r="C8" i="6"/>
  <c r="P6" i="6"/>
  <c r="K58" i="21"/>
  <c r="K57" i="21"/>
  <c r="I18" i="21"/>
  <c r="I17" i="21"/>
  <c r="M58" i="21"/>
  <c r="M57" i="21"/>
  <c r="L18" i="21"/>
  <c r="L17" i="21"/>
  <c r="G58" i="21"/>
  <c r="G57" i="21"/>
  <c r="I58" i="21"/>
  <c r="I57" i="21"/>
  <c r="D53" i="21"/>
  <c r="D52" i="21"/>
  <c r="L58" i="21"/>
  <c r="L57" i="21"/>
  <c r="M23" i="21"/>
  <c r="M22" i="21"/>
  <c r="G62" i="21"/>
  <c r="G63" i="21"/>
  <c r="L53" i="21"/>
  <c r="L52" i="21"/>
  <c r="C48" i="21"/>
  <c r="C47" i="21"/>
  <c r="I28" i="21"/>
  <c r="I27" i="21"/>
  <c r="M18" i="21"/>
  <c r="M17" i="21"/>
  <c r="C43" i="21"/>
  <c r="C42" i="21"/>
  <c r="C28" i="21"/>
  <c r="C27" i="21"/>
  <c r="F53" i="21"/>
  <c r="F52" i="21"/>
  <c r="F28" i="21"/>
  <c r="F27" i="21"/>
  <c r="D28" i="21"/>
  <c r="D27" i="21"/>
  <c r="I38" i="21"/>
  <c r="I37" i="21"/>
  <c r="N63" i="21"/>
  <c r="N62" i="21"/>
  <c r="K23" i="21"/>
  <c r="K22" i="21"/>
  <c r="E48" i="21"/>
  <c r="E47" i="21"/>
  <c r="E58" i="21"/>
  <c r="E57" i="21"/>
  <c r="N18" i="21"/>
  <c r="N17" i="21"/>
  <c r="P38" i="6"/>
  <c r="H48" i="21"/>
  <c r="H47" i="21"/>
  <c r="K32" i="21"/>
  <c r="K33" i="21"/>
  <c r="E28" i="21"/>
  <c r="E27" i="21"/>
  <c r="P23" i="6"/>
  <c r="H43" i="21"/>
  <c r="H42" i="21"/>
  <c r="H63" i="21"/>
  <c r="H62" i="21"/>
  <c r="H28" i="21"/>
  <c r="H27" i="21"/>
  <c r="M28" i="21"/>
  <c r="M27" i="21"/>
  <c r="E38" i="21"/>
  <c r="E37" i="21"/>
  <c r="M53" i="21"/>
  <c r="M52" i="21"/>
  <c r="E33" i="21"/>
  <c r="E32" i="21"/>
  <c r="G43" i="21"/>
  <c r="G42" i="21"/>
  <c r="K48" i="21"/>
  <c r="K47" i="21"/>
  <c r="E63" i="21"/>
  <c r="E62" i="21"/>
  <c r="F38" i="21"/>
  <c r="F37" i="21"/>
  <c r="D9" i="21"/>
  <c r="D8" i="6"/>
  <c r="G29" i="16"/>
  <c r="G27" i="15"/>
  <c r="J58" i="21"/>
  <c r="J57" i="21"/>
  <c r="H33" i="21"/>
  <c r="H32" i="21"/>
  <c r="F8" i="6"/>
  <c r="F9" i="21"/>
  <c r="G32" i="16"/>
  <c r="G29" i="15"/>
  <c r="N33" i="21"/>
  <c r="N32" i="21"/>
  <c r="J38" i="21"/>
  <c r="J37" i="21"/>
  <c r="L9" i="21"/>
  <c r="G40" i="16"/>
  <c r="L8" i="6"/>
  <c r="G35" i="15"/>
  <c r="G23" i="21"/>
  <c r="G22" i="21"/>
  <c r="C58" i="21"/>
  <c r="C57" i="21"/>
  <c r="F63" i="21"/>
  <c r="F62" i="21"/>
  <c r="G17" i="21"/>
  <c r="G18" i="21"/>
  <c r="C53" i="21"/>
  <c r="C52" i="21"/>
  <c r="I23" i="21"/>
  <c r="I22" i="21"/>
  <c r="K18" i="21"/>
  <c r="K17" i="21"/>
  <c r="D32" i="21"/>
  <c r="D33" i="21"/>
  <c r="J33" i="21"/>
  <c r="J32" i="21"/>
  <c r="I53" i="21"/>
  <c r="I52" i="21"/>
  <c r="L28" i="21"/>
  <c r="L27" i="21"/>
  <c r="I43" i="21"/>
  <c r="I42" i="21"/>
  <c r="E9" i="21"/>
  <c r="G30" i="16"/>
  <c r="G28" i="15"/>
  <c r="E8" i="6"/>
  <c r="L38" i="21"/>
  <c r="L37" i="21"/>
  <c r="E23" i="21"/>
  <c r="E22" i="21"/>
  <c r="C63" i="21"/>
  <c r="C62" i="21"/>
  <c r="G33" i="21"/>
  <c r="G32" i="21"/>
  <c r="K28" i="21"/>
  <c r="K27" i="21"/>
  <c r="C38" i="21"/>
  <c r="C37" i="21"/>
  <c r="E43" i="21"/>
  <c r="E42" i="21"/>
  <c r="I63" i="21"/>
  <c r="I62" i="21"/>
  <c r="C23" i="21"/>
  <c r="C22" i="21"/>
  <c r="D18" i="21"/>
  <c r="D17" i="21"/>
  <c r="J8" i="6"/>
  <c r="J9" i="21"/>
  <c r="G37" i="16"/>
  <c r="G33" i="15"/>
  <c r="K43" i="21"/>
  <c r="K42" i="21"/>
  <c r="F18" i="21"/>
  <c r="F17" i="21"/>
  <c r="G32" i="15"/>
  <c r="I9" i="21"/>
  <c r="I8" i="6"/>
  <c r="G36" i="16"/>
  <c r="I33" i="21"/>
  <c r="I32" i="21"/>
  <c r="D38" i="21"/>
  <c r="D37" i="21"/>
  <c r="H23" i="21"/>
  <c r="H22" i="21"/>
  <c r="G37" i="21"/>
  <c r="G38" i="21"/>
  <c r="G8" i="6"/>
  <c r="G9" i="21"/>
  <c r="G30" i="15"/>
  <c r="G33" i="16"/>
  <c r="G53" i="21"/>
  <c r="G52" i="21"/>
  <c r="F58" i="21"/>
  <c r="F57" i="21"/>
  <c r="K9" i="21"/>
  <c r="K8" i="6"/>
  <c r="G38" i="16"/>
  <c r="G34" i="15"/>
  <c r="D63" i="21"/>
  <c r="D62" i="21"/>
  <c r="M8" i="6"/>
  <c r="M9" i="21"/>
  <c r="G41" i="16"/>
  <c r="G36" i="15"/>
  <c r="D58" i="21"/>
  <c r="D57" i="21"/>
  <c r="M38" i="21"/>
  <c r="M37" i="21"/>
  <c r="F23" i="21"/>
  <c r="F22" i="21"/>
  <c r="M43" i="21"/>
  <c r="M42" i="21"/>
  <c r="I48" i="21"/>
  <c r="I47" i="21"/>
  <c r="K52" i="21"/>
  <c r="K53" i="21"/>
  <c r="N53" i="21"/>
  <c r="N52" i="21"/>
  <c r="H9" i="21"/>
  <c r="G31" i="15"/>
  <c r="G34" i="16"/>
  <c r="H8" i="6"/>
  <c r="F43" i="21"/>
  <c r="F42" i="21"/>
  <c r="H38" i="21"/>
  <c r="H37" i="21"/>
  <c r="L43" i="21"/>
  <c r="L42" i="21"/>
  <c r="G27" i="21"/>
  <c r="G28" i="21"/>
  <c r="N43" i="21"/>
  <c r="N42" i="21"/>
  <c r="L63" i="21"/>
  <c r="L62" i="21"/>
  <c r="H58" i="21"/>
  <c r="H57" i="21"/>
  <c r="J43" i="21"/>
  <c r="J42" i="21"/>
  <c r="G17" i="22"/>
  <c r="G18" i="22"/>
  <c r="K23" i="22"/>
  <c r="K22" i="22"/>
  <c r="G42" i="22"/>
  <c r="G43" i="22"/>
  <c r="J48" i="22"/>
  <c r="J47" i="22"/>
  <c r="M32" i="22"/>
  <c r="M33" i="22"/>
  <c r="F33" i="22"/>
  <c r="F32" i="22"/>
  <c r="K63" i="22"/>
  <c r="K62" i="22"/>
  <c r="J18" i="22"/>
  <c r="J17" i="22"/>
  <c r="K33" i="22"/>
  <c r="K32" i="22"/>
  <c r="F18" i="22"/>
  <c r="F17" i="22"/>
  <c r="M22" i="22"/>
  <c r="M23" i="22"/>
  <c r="H63" i="22"/>
  <c r="H62" i="22"/>
  <c r="I52" i="22"/>
  <c r="I53" i="22"/>
  <c r="F58" i="22"/>
  <c r="F57" i="22"/>
  <c r="L53" i="22"/>
  <c r="L52" i="22"/>
  <c r="N23" i="22"/>
  <c r="N22" i="22"/>
  <c r="J38" i="22"/>
  <c r="J37" i="22"/>
  <c r="H53" i="22"/>
  <c r="H52" i="22"/>
  <c r="N63" i="22"/>
  <c r="N62" i="22"/>
  <c r="P11" i="18"/>
  <c r="N28" i="22"/>
  <c r="N27" i="22"/>
  <c r="C53" i="22"/>
  <c r="C52" i="22"/>
  <c r="I18" i="22"/>
  <c r="I17" i="22"/>
  <c r="O7" i="18"/>
  <c r="M37" i="22"/>
  <c r="M38" i="22"/>
  <c r="P26" i="18"/>
  <c r="F28" i="22"/>
  <c r="F27" i="22"/>
  <c r="F48" i="22"/>
  <c r="F47" i="22"/>
  <c r="J43" i="22"/>
  <c r="J42" i="22"/>
  <c r="M63" i="22"/>
  <c r="M62" i="22"/>
  <c r="K28" i="22"/>
  <c r="K27" i="22"/>
  <c r="I63" i="22"/>
  <c r="I62" i="22"/>
  <c r="K9" i="22"/>
  <c r="G57" i="16"/>
  <c r="K8" i="18"/>
  <c r="G50" i="15"/>
  <c r="E52" i="22"/>
  <c r="E53" i="22"/>
  <c r="K43" i="22"/>
  <c r="K42" i="22"/>
  <c r="C58" i="22"/>
  <c r="C57" i="22"/>
  <c r="N53" i="22"/>
  <c r="N52" i="22"/>
  <c r="I27" i="22"/>
  <c r="I28" i="22"/>
  <c r="J33" i="22"/>
  <c r="J32" i="22"/>
  <c r="H48" i="22"/>
  <c r="H47" i="22"/>
  <c r="F53" i="22"/>
  <c r="F52" i="22"/>
  <c r="H28" i="22"/>
  <c r="H27" i="22"/>
  <c r="N18" i="22"/>
  <c r="N17" i="22"/>
  <c r="E47" i="22"/>
  <c r="E48" i="22"/>
  <c r="J9" i="22"/>
  <c r="J8" i="18"/>
  <c r="G49" i="15"/>
  <c r="G56" i="16"/>
  <c r="L58" i="22"/>
  <c r="L57" i="22"/>
  <c r="G32" i="22"/>
  <c r="G33" i="22"/>
  <c r="I48" i="22"/>
  <c r="I47" i="22"/>
  <c r="M17" i="22"/>
  <c r="M18" i="22"/>
  <c r="I33" i="22"/>
  <c r="I32" i="22"/>
  <c r="E9" i="22"/>
  <c r="E8" i="18"/>
  <c r="G44" i="15"/>
  <c r="G49" i="16"/>
  <c r="E32" i="22"/>
  <c r="E33" i="22"/>
  <c r="J23" i="22"/>
  <c r="J22" i="22"/>
  <c r="F38" i="22"/>
  <c r="F37" i="22"/>
  <c r="G58" i="22"/>
  <c r="G57" i="22"/>
  <c r="D42" i="22"/>
  <c r="D43" i="22"/>
  <c r="L43" i="22"/>
  <c r="L42" i="22"/>
  <c r="I8" i="18"/>
  <c r="I9" i="22"/>
  <c r="G48" i="15"/>
  <c r="G55" i="16"/>
  <c r="H23" i="22"/>
  <c r="H22" i="22"/>
  <c r="F63" i="22"/>
  <c r="F62" i="22"/>
  <c r="P14" i="18"/>
  <c r="P38" i="18"/>
  <c r="C43" i="22"/>
  <c r="C42" i="22"/>
  <c r="L38" i="22"/>
  <c r="L37" i="22"/>
  <c r="L63" i="22"/>
  <c r="L62" i="22"/>
  <c r="L8" i="18"/>
  <c r="L9" i="22"/>
  <c r="G51" i="15"/>
  <c r="G59" i="16"/>
  <c r="K53" i="22"/>
  <c r="K52" i="22"/>
  <c r="E58" i="22"/>
  <c r="E57" i="22"/>
  <c r="G27" i="22"/>
  <c r="G28" i="22"/>
  <c r="K18" i="22"/>
  <c r="K17" i="22"/>
  <c r="G53" i="22"/>
  <c r="G52" i="22"/>
  <c r="C9" i="22"/>
  <c r="P6" i="18"/>
  <c r="C8" i="18"/>
  <c r="C48" i="22"/>
  <c r="C47" i="22"/>
  <c r="N48" i="22"/>
  <c r="N47" i="22"/>
  <c r="G53" i="15"/>
  <c r="N9" i="22"/>
  <c r="N8" i="18"/>
  <c r="G61" i="16"/>
  <c r="O6" i="18"/>
  <c r="H8" i="18"/>
  <c r="H9" i="22"/>
  <c r="G53" i="16"/>
  <c r="G47" i="15"/>
  <c r="D32" i="22"/>
  <c r="D33" i="22"/>
  <c r="D9" i="22"/>
  <c r="G48" i="16"/>
  <c r="G43" i="15"/>
  <c r="H58" i="22"/>
  <c r="H57" i="22"/>
  <c r="L23" i="22"/>
  <c r="L22" i="22"/>
  <c r="N38" i="22"/>
  <c r="N37" i="22"/>
  <c r="D58" i="22"/>
  <c r="D57" i="22"/>
  <c r="G60" i="16"/>
  <c r="M9" i="22"/>
  <c r="M8" i="18"/>
  <c r="G52" i="15"/>
  <c r="E22" i="22"/>
  <c r="E23" i="22"/>
  <c r="K58" i="22"/>
  <c r="K57" i="22"/>
  <c r="N58" i="22"/>
  <c r="N57" i="22"/>
  <c r="F23" i="22"/>
  <c r="F22" i="22"/>
  <c r="G47" i="22"/>
  <c r="G48" i="22"/>
  <c r="C18" i="22"/>
  <c r="C17" i="22"/>
  <c r="D63" i="22"/>
  <c r="D62" i="22"/>
  <c r="J63" i="22"/>
  <c r="J62" i="22"/>
  <c r="G37" i="22"/>
  <c r="G38" i="22"/>
  <c r="D23" i="22"/>
  <c r="D22" i="22"/>
  <c r="N43" i="22"/>
  <c r="N42" i="22"/>
  <c r="P32" i="18"/>
  <c r="I58" i="22"/>
  <c r="I57" i="22"/>
  <c r="E28" i="22"/>
  <c r="E27" i="22"/>
  <c r="D8" i="18"/>
  <c r="M28" i="22"/>
  <c r="M27" i="22"/>
  <c r="C33" i="22"/>
  <c r="C32" i="22"/>
  <c r="G9" i="22"/>
  <c r="G52" i="16"/>
  <c r="G46" i="15"/>
  <c r="G8" i="18"/>
  <c r="N33" i="22"/>
  <c r="N32" i="22"/>
  <c r="L48" i="22"/>
  <c r="L47" i="22"/>
  <c r="C23" i="22"/>
  <c r="C22" i="22"/>
  <c r="J53" i="22"/>
  <c r="J52" i="22"/>
  <c r="H38" i="22"/>
  <c r="H37" i="22"/>
  <c r="D47" i="22"/>
  <c r="D48" i="22"/>
  <c r="D28" i="22"/>
  <c r="D27" i="22"/>
  <c r="I43" i="22"/>
  <c r="I42" i="22"/>
  <c r="H18" i="22"/>
  <c r="H17" i="22"/>
  <c r="E43" i="22"/>
  <c r="E42" i="22"/>
  <c r="D18" i="22"/>
  <c r="D17" i="22"/>
  <c r="M53" i="22"/>
  <c r="M52" i="22"/>
  <c r="F8" i="18"/>
  <c r="F9" i="22"/>
  <c r="G51" i="16"/>
  <c r="G45" i="15"/>
  <c r="C38" i="22"/>
  <c r="C37" i="22"/>
  <c r="I22" i="22"/>
  <c r="I23" i="22"/>
  <c r="H43" i="22"/>
  <c r="H42" i="22"/>
  <c r="M47" i="22"/>
  <c r="M48" i="22"/>
  <c r="J58" i="22"/>
  <c r="J57" i="22"/>
  <c r="K48" i="22"/>
  <c r="K47" i="22"/>
  <c r="G22" i="22"/>
  <c r="G23" i="22"/>
  <c r="C63" i="22"/>
  <c r="C62" i="22"/>
  <c r="H33" i="22"/>
  <c r="H32" i="22"/>
  <c r="E37" i="22"/>
  <c r="E38" i="22"/>
  <c r="K38" i="22"/>
  <c r="K37" i="22"/>
  <c r="L33" i="22"/>
  <c r="L32" i="22"/>
  <c r="J28" i="22"/>
  <c r="J27" i="22"/>
  <c r="C28" i="22"/>
  <c r="C27" i="22"/>
  <c r="M58" i="22"/>
  <c r="M57" i="22"/>
  <c r="L28" i="22"/>
  <c r="L27" i="22"/>
  <c r="I38" i="22"/>
  <c r="I37" i="22"/>
  <c r="M42" i="22"/>
  <c r="M43" i="22"/>
  <c r="L18" i="22"/>
  <c r="L17" i="22"/>
  <c r="F43" i="22"/>
  <c r="F42" i="22"/>
  <c r="E63" i="22"/>
  <c r="E62" i="22"/>
  <c r="I18" i="20"/>
  <c r="I17" i="20"/>
  <c r="F37" i="20"/>
  <c r="F38" i="20"/>
  <c r="L47" i="20"/>
  <c r="L48" i="20"/>
  <c r="C48" i="20"/>
  <c r="C47" i="20"/>
  <c r="E38" i="20"/>
  <c r="E37" i="20"/>
  <c r="L53" i="20"/>
  <c r="L52" i="20"/>
  <c r="L22" i="20"/>
  <c r="L23" i="20"/>
  <c r="G37" i="20"/>
  <c r="G38" i="20"/>
  <c r="M22" i="20"/>
  <c r="M23" i="20"/>
  <c r="E62" i="20"/>
  <c r="E63" i="20"/>
  <c r="E18" i="20"/>
  <c r="E17" i="20"/>
  <c r="M48" i="20"/>
  <c r="M47" i="20"/>
  <c r="K9" i="20"/>
  <c r="K8" i="4"/>
  <c r="G18" i="15"/>
  <c r="G19" i="16"/>
  <c r="I42" i="20"/>
  <c r="I43" i="20"/>
  <c r="M57" i="20"/>
  <c r="M58" i="20"/>
  <c r="M38" i="20"/>
  <c r="M37" i="20"/>
  <c r="J17" i="20"/>
  <c r="J18" i="20"/>
  <c r="H8" i="4"/>
  <c r="H9" i="20"/>
  <c r="G15" i="15"/>
  <c r="G15" i="16"/>
  <c r="M18" i="20"/>
  <c r="J37" i="20"/>
  <c r="J38" i="20"/>
  <c r="J27" i="20"/>
  <c r="J28" i="20"/>
  <c r="C43" i="20"/>
  <c r="C42" i="20"/>
  <c r="C28" i="20"/>
  <c r="C27" i="20"/>
  <c r="H38" i="20"/>
  <c r="H37" i="20"/>
  <c r="C18" i="20"/>
  <c r="C17" i="20"/>
  <c r="L42" i="20"/>
  <c r="L43" i="20"/>
  <c r="K57" i="20"/>
  <c r="K58" i="20"/>
  <c r="F17" i="20"/>
  <c r="F18" i="20"/>
  <c r="G23" i="20"/>
  <c r="G22" i="20"/>
  <c r="I37" i="20"/>
  <c r="I38" i="20"/>
  <c r="G8" i="4"/>
  <c r="G9" i="20"/>
  <c r="G14" i="16"/>
  <c r="G14" i="15"/>
  <c r="J33" i="20"/>
  <c r="J32" i="20"/>
  <c r="M43" i="20"/>
  <c r="M42" i="20"/>
  <c r="J22" i="20"/>
  <c r="J23" i="20"/>
  <c r="L37" i="20"/>
  <c r="K27" i="20"/>
  <c r="G52" i="20"/>
  <c r="G53" i="20"/>
  <c r="J52" i="20"/>
  <c r="J53" i="20"/>
  <c r="I8" i="4"/>
  <c r="I9" i="20"/>
  <c r="G17" i="16"/>
  <c r="G16" i="15"/>
  <c r="F48" i="20"/>
  <c r="F47" i="20"/>
  <c r="F28" i="20"/>
  <c r="F27" i="20"/>
  <c r="H52" i="20"/>
  <c r="H53" i="20"/>
  <c r="F23" i="20"/>
  <c r="F22" i="20"/>
  <c r="G42" i="20"/>
  <c r="G43" i="20"/>
  <c r="I52" i="20"/>
  <c r="I53" i="20"/>
  <c r="E52" i="20"/>
  <c r="E53" i="20"/>
  <c r="E33" i="20"/>
  <c r="E32" i="20"/>
  <c r="I57" i="20"/>
  <c r="I58" i="20"/>
  <c r="E57" i="20"/>
  <c r="E58" i="20"/>
  <c r="J42" i="20"/>
  <c r="J43" i="20"/>
  <c r="C63" i="20"/>
  <c r="C62" i="20"/>
  <c r="C52" i="20"/>
  <c r="C53" i="20"/>
  <c r="J63" i="20"/>
  <c r="J62" i="20"/>
  <c r="I27" i="20"/>
  <c r="I28" i="20"/>
  <c r="H47" i="20"/>
  <c r="H48" i="20"/>
  <c r="F53" i="20"/>
  <c r="F52" i="20"/>
  <c r="G21" i="16"/>
  <c r="L9" i="20"/>
  <c r="L8" i="4"/>
  <c r="G19" i="15"/>
  <c r="N57" i="20"/>
  <c r="N58" i="20"/>
  <c r="H42" i="20"/>
  <c r="H43" i="20"/>
  <c r="G27" i="20"/>
  <c r="G28" i="20"/>
  <c r="I33" i="20"/>
  <c r="I32" i="20"/>
  <c r="N62" i="20"/>
  <c r="N63" i="20"/>
  <c r="O6" i="4"/>
  <c r="N9" i="20"/>
  <c r="G21" i="15"/>
  <c r="N8" i="4"/>
  <c r="G23" i="16"/>
  <c r="K62" i="20"/>
  <c r="K63" i="20"/>
  <c r="D9" i="20"/>
  <c r="D8" i="4"/>
  <c r="G10" i="16"/>
  <c r="G11" i="15"/>
  <c r="H62" i="20"/>
  <c r="H63" i="20"/>
  <c r="G18" i="16"/>
  <c r="J9" i="20"/>
  <c r="G17" i="15"/>
  <c r="J8" i="4"/>
  <c r="J57" i="20"/>
  <c r="J58" i="20"/>
  <c r="L62" i="20"/>
  <c r="L63" i="20"/>
  <c r="L32" i="20"/>
  <c r="L33" i="20"/>
  <c r="I62" i="20"/>
  <c r="I63" i="20"/>
  <c r="E27" i="20"/>
  <c r="E28" i="20"/>
  <c r="F8" i="4"/>
  <c r="F9" i="20"/>
  <c r="G13" i="16"/>
  <c r="G13" i="15"/>
  <c r="N48" i="20"/>
  <c r="N47" i="20"/>
  <c r="N43" i="20"/>
  <c r="N42" i="20"/>
  <c r="F57" i="20"/>
  <c r="F58" i="20"/>
  <c r="H32" i="20"/>
  <c r="H33" i="20"/>
  <c r="M28" i="20"/>
  <c r="L27" i="20"/>
  <c r="L28" i="20"/>
  <c r="K37" i="20"/>
  <c r="K38" i="20"/>
  <c r="F43" i="20"/>
  <c r="F42" i="20"/>
  <c r="M8" i="4"/>
  <c r="M9" i="20"/>
  <c r="G20" i="15"/>
  <c r="G22" i="16"/>
  <c r="C57" i="20"/>
  <c r="C58" i="20"/>
  <c r="C38" i="20"/>
  <c r="C37" i="20"/>
  <c r="I48" i="20"/>
  <c r="I47" i="20"/>
  <c r="K22" i="20"/>
  <c r="K23" i="20"/>
  <c r="M52" i="20"/>
  <c r="M53" i="20"/>
  <c r="M32" i="20"/>
  <c r="M33" i="20"/>
  <c r="E43" i="20"/>
  <c r="E42" i="20"/>
  <c r="L17" i="20"/>
  <c r="L18" i="20"/>
  <c r="C23" i="20"/>
  <c r="C22" i="20"/>
  <c r="E8" i="4"/>
  <c r="E9" i="20"/>
  <c r="G11" i="16"/>
  <c r="G12" i="15"/>
  <c r="G18" i="20"/>
  <c r="G17" i="20"/>
  <c r="N18" i="20"/>
  <c r="N17" i="20"/>
  <c r="K48" i="20"/>
  <c r="K47" i="20"/>
  <c r="M62" i="20"/>
  <c r="M63" i="20"/>
  <c r="D37" i="55"/>
  <c r="D32" i="55"/>
  <c r="L54" i="55"/>
  <c r="J54" i="55"/>
  <c r="C54" i="55"/>
  <c r="D33" i="55"/>
  <c r="D43" i="55"/>
  <c r="J55" i="55"/>
  <c r="C55" i="55"/>
  <c r="L55" i="55"/>
  <c r="C42" i="55"/>
  <c r="J42" i="55"/>
  <c r="L42" i="55"/>
  <c r="D40" i="55"/>
  <c r="D31" i="55"/>
  <c r="K21" i="2"/>
  <c r="K13" i="2"/>
  <c r="K29" i="2"/>
  <c r="K34" i="2"/>
  <c r="K22" i="2"/>
  <c r="K32" i="2"/>
  <c r="K42" i="55"/>
  <c r="B42" i="55"/>
  <c r="G42" i="55"/>
  <c r="K26" i="2"/>
  <c r="K54" i="55"/>
  <c r="B54" i="55"/>
  <c r="G54" i="55"/>
  <c r="B55" i="55"/>
  <c r="K55" i="55"/>
  <c r="G55" i="55"/>
  <c r="K27" i="2"/>
  <c r="K33" i="2"/>
  <c r="N27" i="20" l="1"/>
  <c r="N37" i="20"/>
  <c r="N32" i="20"/>
  <c r="N22" i="20"/>
  <c r="L58" i="20"/>
  <c r="N53" i="20"/>
  <c r="H22" i="16"/>
  <c r="O38" i="5"/>
  <c r="H17" i="20"/>
  <c r="M8" i="5"/>
  <c r="H28" i="20"/>
  <c r="P8" i="7"/>
  <c r="O8" i="6"/>
  <c r="O8" i="18"/>
  <c r="P8" i="18"/>
  <c r="O35" i="5"/>
  <c r="O14" i="5"/>
  <c r="O26" i="5"/>
  <c r="O32" i="5"/>
  <c r="K32" i="20"/>
  <c r="K42" i="20"/>
  <c r="O20" i="5"/>
  <c r="O17" i="5"/>
  <c r="D63" i="20"/>
  <c r="O29" i="5"/>
  <c r="O11" i="5"/>
  <c r="O23" i="5"/>
  <c r="H20" i="15"/>
  <c r="I20" i="15" s="1"/>
  <c r="K52" i="20"/>
  <c r="K17" i="20"/>
  <c r="J48" i="20"/>
  <c r="E47" i="20"/>
  <c r="D22" i="20"/>
  <c r="D18" i="20"/>
  <c r="H57" i="20"/>
  <c r="D48" i="20"/>
  <c r="I23" i="20"/>
  <c r="G63" i="20"/>
  <c r="H18" i="15"/>
  <c r="D32" i="20"/>
  <c r="F22" i="16"/>
  <c r="I22" i="16"/>
  <c r="F21" i="16"/>
  <c r="I21" i="16"/>
  <c r="F32" i="20"/>
  <c r="H23" i="20"/>
  <c r="H15" i="16"/>
  <c r="F15" i="16" s="1"/>
  <c r="H62" i="16"/>
  <c r="H58" i="16"/>
  <c r="I60" i="16"/>
  <c r="F60" i="16"/>
  <c r="I55" i="16"/>
  <c r="F55" i="16"/>
  <c r="F56" i="16"/>
  <c r="I56" i="16"/>
  <c r="F57" i="16"/>
  <c r="I57" i="16"/>
  <c r="I59" i="16"/>
  <c r="F59" i="16"/>
  <c r="F61" i="16"/>
  <c r="I61" i="16"/>
  <c r="H43" i="16"/>
  <c r="H39" i="16"/>
  <c r="I38" i="16"/>
  <c r="F38" i="16"/>
  <c r="I37" i="16"/>
  <c r="F37" i="16"/>
  <c r="F41" i="16"/>
  <c r="I41" i="16"/>
  <c r="F40" i="16"/>
  <c r="I40" i="16"/>
  <c r="I42" i="16"/>
  <c r="F42" i="16"/>
  <c r="F36" i="16"/>
  <c r="I36" i="16"/>
  <c r="H18" i="16"/>
  <c r="F18" i="16" s="1"/>
  <c r="H16" i="15"/>
  <c r="I16" i="15" s="1"/>
  <c r="H17" i="16"/>
  <c r="I17" i="16" s="1"/>
  <c r="H10" i="16"/>
  <c r="F10" i="16" s="1"/>
  <c r="P7" i="5"/>
  <c r="I8" i="5"/>
  <c r="G58" i="20"/>
  <c r="H8" i="5"/>
  <c r="H19" i="16"/>
  <c r="F19" i="16" s="1"/>
  <c r="P29" i="5"/>
  <c r="G47" i="20"/>
  <c r="H14" i="16"/>
  <c r="F14" i="16" s="1"/>
  <c r="G8" i="5"/>
  <c r="P23" i="5"/>
  <c r="P35" i="5"/>
  <c r="D52" i="20"/>
  <c r="H15" i="15"/>
  <c r="I15" i="15" s="1"/>
  <c r="D27" i="20"/>
  <c r="G32" i="20"/>
  <c r="P38" i="5"/>
  <c r="K10" i="20"/>
  <c r="K12" i="20" s="1"/>
  <c r="J8" i="5"/>
  <c r="H14" i="15"/>
  <c r="F14" i="15" s="1"/>
  <c r="D37" i="20"/>
  <c r="K8" i="5"/>
  <c r="H17" i="15"/>
  <c r="I17" i="15" s="1"/>
  <c r="L8" i="5"/>
  <c r="H21" i="15"/>
  <c r="F62" i="20"/>
  <c r="P17" i="5"/>
  <c r="P26" i="5"/>
  <c r="C8" i="5"/>
  <c r="D57" i="20"/>
  <c r="O6" i="5"/>
  <c r="P11" i="5"/>
  <c r="D43" i="20"/>
  <c r="L10" i="20"/>
  <c r="L11" i="20" s="1"/>
  <c r="P32" i="5"/>
  <c r="P20" i="5"/>
  <c r="P14" i="5"/>
  <c r="H19" i="15"/>
  <c r="I19" i="15" s="1"/>
  <c r="E8" i="5"/>
  <c r="H23" i="16"/>
  <c r="I23" i="16" s="1"/>
  <c r="N8" i="5"/>
  <c r="H12" i="15"/>
  <c r="F12" i="15" s="1"/>
  <c r="F8" i="5"/>
  <c r="H13" i="15"/>
  <c r="I13" i="15" s="1"/>
  <c r="C10" i="20"/>
  <c r="F10" i="20"/>
  <c r="F12" i="20" s="1"/>
  <c r="C33" i="20"/>
  <c r="E23" i="20"/>
  <c r="P6" i="5"/>
  <c r="H11" i="15"/>
  <c r="I11" i="15" s="1"/>
  <c r="D8" i="5"/>
  <c r="D10" i="20"/>
  <c r="D12" i="20" s="1"/>
  <c r="E10" i="20"/>
  <c r="E12" i="20" s="1"/>
  <c r="O7" i="5"/>
  <c r="D54" i="55"/>
  <c r="P8" i="17"/>
  <c r="H54" i="16"/>
  <c r="O8" i="17"/>
  <c r="O8" i="7"/>
  <c r="H35" i="16"/>
  <c r="F31" i="15"/>
  <c r="I31" i="15"/>
  <c r="F36" i="15"/>
  <c r="I36" i="15"/>
  <c r="G11" i="21"/>
  <c r="G12" i="21"/>
  <c r="F32" i="15"/>
  <c r="I32" i="15"/>
  <c r="M12" i="21"/>
  <c r="M11" i="21"/>
  <c r="F34" i="15"/>
  <c r="I34" i="15"/>
  <c r="F33" i="16"/>
  <c r="I33" i="16"/>
  <c r="F33" i="15"/>
  <c r="I33" i="15"/>
  <c r="F35" i="15"/>
  <c r="I35" i="15"/>
  <c r="I29" i="15"/>
  <c r="F29" i="15"/>
  <c r="I27" i="15"/>
  <c r="F27" i="15"/>
  <c r="D12" i="21"/>
  <c r="D11" i="21"/>
  <c r="N12" i="21"/>
  <c r="N11" i="21"/>
  <c r="G35" i="16"/>
  <c r="I34" i="16"/>
  <c r="F34" i="16"/>
  <c r="G39" i="16"/>
  <c r="I30" i="15"/>
  <c r="F30" i="15"/>
  <c r="F28" i="15"/>
  <c r="I28" i="15"/>
  <c r="I32" i="16"/>
  <c r="F32" i="16"/>
  <c r="I29" i="16"/>
  <c r="F29" i="16"/>
  <c r="P8" i="6"/>
  <c r="I12" i="21"/>
  <c r="I11" i="21"/>
  <c r="J12" i="21"/>
  <c r="J11" i="21"/>
  <c r="I30" i="16"/>
  <c r="F30" i="16"/>
  <c r="F12" i="21"/>
  <c r="F11" i="21"/>
  <c r="I37" i="15"/>
  <c r="F37" i="15"/>
  <c r="H12" i="21"/>
  <c r="H11" i="21"/>
  <c r="K11" i="21"/>
  <c r="K12" i="21"/>
  <c r="E12" i="21"/>
  <c r="E11" i="21"/>
  <c r="L12" i="21"/>
  <c r="L11" i="21"/>
  <c r="C12" i="21"/>
  <c r="C11" i="21"/>
  <c r="G43" i="16"/>
  <c r="F51" i="16"/>
  <c r="I51" i="16"/>
  <c r="F46" i="15"/>
  <c r="I46" i="15"/>
  <c r="I48" i="16"/>
  <c r="F48" i="16"/>
  <c r="I47" i="15"/>
  <c r="F47" i="15"/>
  <c r="I53" i="15"/>
  <c r="F53" i="15"/>
  <c r="L12" i="22"/>
  <c r="L11" i="22"/>
  <c r="I12" i="22"/>
  <c r="I11" i="22"/>
  <c r="G58" i="16"/>
  <c r="F12" i="22"/>
  <c r="F11" i="22"/>
  <c r="F52" i="16"/>
  <c r="I52" i="16"/>
  <c r="M11" i="22"/>
  <c r="M12" i="22"/>
  <c r="D12" i="22"/>
  <c r="D11" i="22"/>
  <c r="F53" i="16"/>
  <c r="G54" i="16"/>
  <c r="I53" i="16"/>
  <c r="G62" i="16"/>
  <c r="E11" i="22"/>
  <c r="E12" i="22"/>
  <c r="I49" i="15"/>
  <c r="F49" i="15"/>
  <c r="K12" i="22"/>
  <c r="K11" i="22"/>
  <c r="G11" i="22"/>
  <c r="G12" i="22"/>
  <c r="H12" i="22"/>
  <c r="H11" i="22"/>
  <c r="F49" i="16"/>
  <c r="I49" i="16"/>
  <c r="F50" i="15"/>
  <c r="I50" i="15"/>
  <c r="I45" i="15"/>
  <c r="F45" i="15"/>
  <c r="I52" i="15"/>
  <c r="F52" i="15"/>
  <c r="F43" i="15"/>
  <c r="I43" i="15"/>
  <c r="N12" i="22"/>
  <c r="N11" i="22"/>
  <c r="C12" i="22"/>
  <c r="C11" i="22"/>
  <c r="F51" i="15"/>
  <c r="I51" i="15"/>
  <c r="F48" i="15"/>
  <c r="I48" i="15"/>
  <c r="I44" i="15"/>
  <c r="F44" i="15"/>
  <c r="J12" i="22"/>
  <c r="J11" i="22"/>
  <c r="I12" i="20"/>
  <c r="I11" i="20"/>
  <c r="F11" i="16"/>
  <c r="I11" i="16"/>
  <c r="I21" i="15"/>
  <c r="F21" i="15"/>
  <c r="F18" i="15"/>
  <c r="I18" i="15"/>
  <c r="G20" i="16"/>
  <c r="M12" i="20"/>
  <c r="M11" i="20"/>
  <c r="J12" i="20"/>
  <c r="J11" i="20"/>
  <c r="N12" i="20"/>
  <c r="N11" i="20"/>
  <c r="G11" i="20"/>
  <c r="G12" i="20"/>
  <c r="H11" i="20"/>
  <c r="H12" i="20"/>
  <c r="G16" i="16"/>
  <c r="F13" i="16"/>
  <c r="I13" i="16"/>
  <c r="G24" i="16"/>
  <c r="D55" i="55"/>
  <c r="D42" i="55"/>
  <c r="P6" i="4"/>
  <c r="F20" i="15" l="1"/>
  <c r="F23" i="16"/>
  <c r="F43" i="16"/>
  <c r="I43" i="16"/>
  <c r="I62" i="16"/>
  <c r="F62" i="16"/>
  <c r="F17" i="15"/>
  <c r="I14" i="16"/>
  <c r="L12" i="20"/>
  <c r="K11" i="20"/>
  <c r="O8" i="5"/>
  <c r="F19" i="15"/>
  <c r="F15" i="15"/>
  <c r="F39" i="16"/>
  <c r="F58" i="16"/>
  <c r="I19" i="16"/>
  <c r="I18" i="16"/>
  <c r="I39" i="16"/>
  <c r="I58" i="16"/>
  <c r="I10" i="16"/>
  <c r="I15" i="16"/>
  <c r="H16" i="16"/>
  <c r="F16" i="16" s="1"/>
  <c r="F17" i="16"/>
  <c r="I14" i="15"/>
  <c r="F13" i="15"/>
  <c r="H24" i="16"/>
  <c r="F24" i="16" s="1"/>
  <c r="F16" i="15"/>
  <c r="H20" i="16"/>
  <c r="F20" i="16" s="1"/>
  <c r="F35" i="16"/>
  <c r="F54" i="16"/>
  <c r="I35" i="16"/>
  <c r="I54" i="16"/>
  <c r="I12" i="15"/>
  <c r="D11" i="20"/>
  <c r="F11" i="20"/>
  <c r="F11" i="15"/>
  <c r="E11" i="20"/>
  <c r="C12" i="20"/>
  <c r="C11" i="20"/>
  <c r="P8" i="5"/>
  <c r="O61" i="22"/>
  <c r="O60" i="22"/>
  <c r="O56" i="22"/>
  <c r="O55" i="22"/>
  <c r="O51" i="22"/>
  <c r="O50" i="22"/>
  <c r="O46" i="22"/>
  <c r="O45" i="22"/>
  <c r="O41" i="22"/>
  <c r="O40" i="22"/>
  <c r="O36" i="22"/>
  <c r="O35" i="22"/>
  <c r="O26" i="22"/>
  <c r="O25" i="22"/>
  <c r="O21" i="22"/>
  <c r="O20" i="22"/>
  <c r="O16" i="22"/>
  <c r="O15" i="22"/>
  <c r="O61" i="21"/>
  <c r="O60" i="21"/>
  <c r="O56" i="21"/>
  <c r="O55" i="21"/>
  <c r="O51" i="21"/>
  <c r="O50" i="21"/>
  <c r="O46" i="21"/>
  <c r="O45" i="21"/>
  <c r="O41" i="21"/>
  <c r="O40" i="21"/>
  <c r="O36" i="21"/>
  <c r="O35" i="21"/>
  <c r="O26" i="21"/>
  <c r="O25" i="21"/>
  <c r="O21" i="21"/>
  <c r="O20" i="21"/>
  <c r="O16" i="21"/>
  <c r="O15" i="21"/>
  <c r="O61" i="20"/>
  <c r="O60" i="20"/>
  <c r="O56" i="20"/>
  <c r="O55" i="20"/>
  <c r="O51" i="20"/>
  <c r="O50" i="20"/>
  <c r="O46" i="20"/>
  <c r="O45" i="20"/>
  <c r="O41" i="20"/>
  <c r="O40" i="20"/>
  <c r="O36" i="20"/>
  <c r="O35" i="20"/>
  <c r="O26" i="20"/>
  <c r="O25" i="20"/>
  <c r="O21" i="20"/>
  <c r="O20" i="20"/>
  <c r="O16" i="20"/>
  <c r="O15" i="20"/>
  <c r="P36" i="4"/>
  <c r="P38" i="4" s="1"/>
  <c r="O34" i="4"/>
  <c r="O35" i="4" s="1"/>
  <c r="P33" i="4"/>
  <c r="P35" i="4" s="1"/>
  <c r="O31" i="4"/>
  <c r="O32" i="4" s="1"/>
  <c r="P30" i="4"/>
  <c r="P32" i="4" s="1"/>
  <c r="O28" i="4"/>
  <c r="O29" i="4" s="1"/>
  <c r="P27" i="4"/>
  <c r="P29" i="4" s="1"/>
  <c r="O25" i="4"/>
  <c r="O26" i="4" s="1"/>
  <c r="P24" i="4"/>
  <c r="P26" i="4" s="1"/>
  <c r="O22" i="4"/>
  <c r="O23" i="4" s="1"/>
  <c r="P21" i="4"/>
  <c r="P23" i="4" s="1"/>
  <c r="D20" i="4"/>
  <c r="C20" i="4"/>
  <c r="O16" i="4"/>
  <c r="O17" i="4" s="1"/>
  <c r="P15" i="4"/>
  <c r="P17" i="4" s="1"/>
  <c r="P12" i="4"/>
  <c r="P14" i="4" s="1"/>
  <c r="O10" i="4"/>
  <c r="O11" i="4" s="1"/>
  <c r="P11" i="4"/>
  <c r="C8" i="4"/>
  <c r="O7" i="4"/>
  <c r="O8" i="4" s="1"/>
  <c r="P8" i="4"/>
  <c r="M19" i="3"/>
  <c r="L19" i="3"/>
  <c r="M18" i="3"/>
  <c r="L18" i="3"/>
  <c r="M17" i="3"/>
  <c r="L17" i="3"/>
  <c r="M16" i="3"/>
  <c r="L16" i="3"/>
  <c r="M15" i="3"/>
  <c r="L15" i="3"/>
  <c r="M14" i="3"/>
  <c r="L14" i="3"/>
  <c r="M13" i="3"/>
  <c r="L13" i="3"/>
  <c r="M12" i="3"/>
  <c r="M11" i="3"/>
  <c r="L11" i="3"/>
  <c r="M10" i="3"/>
  <c r="L10" i="3"/>
  <c r="I8" i="3"/>
  <c r="J19" i="3" s="1"/>
  <c r="G8" i="3"/>
  <c r="H19" i="3" s="1"/>
  <c r="D8" i="3"/>
  <c r="E19" i="3" s="1"/>
  <c r="B8" i="3"/>
  <c r="C19" i="3" s="1"/>
  <c r="H56" i="55"/>
  <c r="F56" i="55"/>
  <c r="I21" i="55"/>
  <c r="H21" i="55"/>
  <c r="F21" i="55"/>
  <c r="E21" i="55"/>
  <c r="L20" i="55"/>
  <c r="K20" i="55"/>
  <c r="C20" i="55"/>
  <c r="B20" i="55"/>
  <c r="L19" i="55"/>
  <c r="K19" i="55"/>
  <c r="C19" i="55"/>
  <c r="B19" i="55"/>
  <c r="L18" i="55"/>
  <c r="K18" i="55"/>
  <c r="C18" i="55"/>
  <c r="B18" i="55"/>
  <c r="L17" i="55"/>
  <c r="K17" i="55"/>
  <c r="C17" i="55"/>
  <c r="B17" i="55"/>
  <c r="L16" i="55"/>
  <c r="K16" i="55"/>
  <c r="C16" i="55"/>
  <c r="B16" i="55"/>
  <c r="L15" i="55"/>
  <c r="K15" i="55"/>
  <c r="C15" i="55"/>
  <c r="B15" i="55"/>
  <c r="L14" i="55"/>
  <c r="K14" i="55"/>
  <c r="C14" i="55"/>
  <c r="B14" i="55"/>
  <c r="L13" i="55"/>
  <c r="K13" i="55"/>
  <c r="C13" i="55"/>
  <c r="B13" i="55"/>
  <c r="L12" i="55"/>
  <c r="K12" i="55"/>
  <c r="C12" i="55"/>
  <c r="B12" i="55"/>
  <c r="L11" i="55"/>
  <c r="K11" i="55"/>
  <c r="C11" i="55"/>
  <c r="B11" i="55"/>
  <c r="L10" i="55"/>
  <c r="K10" i="55"/>
  <c r="C10" i="55"/>
  <c r="B10" i="55"/>
  <c r="L9" i="55"/>
  <c r="K9" i="55"/>
  <c r="C9" i="55"/>
  <c r="B9" i="55"/>
  <c r="R34" i="2"/>
  <c r="Q34" i="2"/>
  <c r="D34" i="2"/>
  <c r="B34" i="2"/>
  <c r="R33" i="2"/>
  <c r="Q33" i="2"/>
  <c r="D33" i="2"/>
  <c r="B33" i="2"/>
  <c r="R32" i="2"/>
  <c r="Q32" i="2"/>
  <c r="D32" i="2"/>
  <c r="B32" i="2"/>
  <c r="R31" i="2"/>
  <c r="Q31" i="2"/>
  <c r="D31" i="2"/>
  <c r="B31" i="2"/>
  <c r="R30" i="2"/>
  <c r="Q30" i="2"/>
  <c r="D30" i="2"/>
  <c r="B30" i="2"/>
  <c r="R29" i="2"/>
  <c r="Q29" i="2"/>
  <c r="D29" i="2"/>
  <c r="B29" i="2"/>
  <c r="R28" i="2"/>
  <c r="Q28" i="2"/>
  <c r="D28" i="2"/>
  <c r="B28" i="2"/>
  <c r="R27" i="2"/>
  <c r="Q27" i="2"/>
  <c r="D27" i="2"/>
  <c r="B27" i="2"/>
  <c r="R26" i="2"/>
  <c r="Q26" i="2"/>
  <c r="D26" i="2"/>
  <c r="B26" i="2"/>
  <c r="R25" i="2"/>
  <c r="Q25" i="2"/>
  <c r="D25" i="2"/>
  <c r="B25" i="2"/>
  <c r="R24" i="2"/>
  <c r="Q24" i="2"/>
  <c r="D24" i="2"/>
  <c r="B24" i="2"/>
  <c r="R23" i="2"/>
  <c r="Q23" i="2"/>
  <c r="D23" i="2"/>
  <c r="B23" i="2"/>
  <c r="R22" i="2"/>
  <c r="D22" i="2"/>
  <c r="R21" i="2"/>
  <c r="Q21" i="2"/>
  <c r="D21" i="2"/>
  <c r="B21" i="2"/>
  <c r="R20" i="2"/>
  <c r="Q20" i="2"/>
  <c r="D20" i="2"/>
  <c r="B20" i="2"/>
  <c r="R19" i="2"/>
  <c r="Q19" i="2"/>
  <c r="D19" i="2"/>
  <c r="B19" i="2"/>
  <c r="R18" i="2"/>
  <c r="Q18" i="2"/>
  <c r="D18" i="2"/>
  <c r="B18" i="2"/>
  <c r="R17" i="2"/>
  <c r="Q17" i="2"/>
  <c r="D17" i="2"/>
  <c r="B17" i="2"/>
  <c r="R16" i="2"/>
  <c r="Q16" i="2"/>
  <c r="D16" i="2"/>
  <c r="B16" i="2"/>
  <c r="R15" i="2"/>
  <c r="Q15" i="2"/>
  <c r="D15" i="2"/>
  <c r="B15" i="2"/>
  <c r="R14" i="2"/>
  <c r="Q14" i="2"/>
  <c r="D14" i="2"/>
  <c r="B14" i="2"/>
  <c r="R13" i="2"/>
  <c r="Q13" i="2"/>
  <c r="D13" i="2"/>
  <c r="B13" i="2"/>
  <c r="R12" i="2"/>
  <c r="Q12" i="2"/>
  <c r="D12" i="2"/>
  <c r="B12" i="2"/>
  <c r="R11" i="2"/>
  <c r="Q11" i="2"/>
  <c r="D11" i="2"/>
  <c r="B11" i="2"/>
  <c r="R10" i="2"/>
  <c r="D10" i="2"/>
  <c r="D61" i="16"/>
  <c r="K61" i="16" s="1"/>
  <c r="C61" i="16"/>
  <c r="J61" i="16" s="1"/>
  <c r="D60" i="16"/>
  <c r="K60" i="16" s="1"/>
  <c r="C60" i="16"/>
  <c r="J60" i="16" s="1"/>
  <c r="D59" i="16"/>
  <c r="K59" i="16" s="1"/>
  <c r="C59" i="16"/>
  <c r="J59" i="16" s="1"/>
  <c r="D57" i="16"/>
  <c r="K57" i="16" s="1"/>
  <c r="C57" i="16"/>
  <c r="J57" i="16" s="1"/>
  <c r="D56" i="16"/>
  <c r="K56" i="16" s="1"/>
  <c r="C56" i="16"/>
  <c r="J56" i="16" s="1"/>
  <c r="D55" i="16"/>
  <c r="K55" i="16" s="1"/>
  <c r="C55" i="16"/>
  <c r="J55" i="16" s="1"/>
  <c r="D53" i="16"/>
  <c r="K53" i="16" s="1"/>
  <c r="C53" i="16"/>
  <c r="J53" i="16" s="1"/>
  <c r="D52" i="16"/>
  <c r="K52" i="16" s="1"/>
  <c r="C52" i="16"/>
  <c r="J52" i="16" s="1"/>
  <c r="D51" i="16"/>
  <c r="K51" i="16" s="1"/>
  <c r="C51" i="16"/>
  <c r="J51" i="16" s="1"/>
  <c r="D49" i="16"/>
  <c r="K49" i="16" s="1"/>
  <c r="C49" i="16"/>
  <c r="J49" i="16" s="1"/>
  <c r="D48" i="16"/>
  <c r="K48" i="16" s="1"/>
  <c r="C48" i="16"/>
  <c r="J48" i="16" s="1"/>
  <c r="H47" i="16"/>
  <c r="H50" i="16" s="1"/>
  <c r="G47" i="16"/>
  <c r="G50" i="16" s="1"/>
  <c r="D47" i="16"/>
  <c r="C47" i="16"/>
  <c r="D42" i="16"/>
  <c r="K42" i="16" s="1"/>
  <c r="C42" i="16"/>
  <c r="J42" i="16" s="1"/>
  <c r="D41" i="16"/>
  <c r="K41" i="16" s="1"/>
  <c r="C41" i="16"/>
  <c r="J41" i="16" s="1"/>
  <c r="D40" i="16"/>
  <c r="K40" i="16" s="1"/>
  <c r="C40" i="16"/>
  <c r="J40" i="16" s="1"/>
  <c r="D38" i="16"/>
  <c r="K38" i="16" s="1"/>
  <c r="C38" i="16"/>
  <c r="J38" i="16" s="1"/>
  <c r="D37" i="16"/>
  <c r="K37" i="16" s="1"/>
  <c r="C37" i="16"/>
  <c r="J37" i="16" s="1"/>
  <c r="D36" i="16"/>
  <c r="K36" i="16" s="1"/>
  <c r="C36" i="16"/>
  <c r="J36" i="16" s="1"/>
  <c r="D34" i="16"/>
  <c r="K34" i="16" s="1"/>
  <c r="C34" i="16"/>
  <c r="J34" i="16" s="1"/>
  <c r="D33" i="16"/>
  <c r="K33" i="16" s="1"/>
  <c r="C33" i="16"/>
  <c r="J33" i="16" s="1"/>
  <c r="D32" i="16"/>
  <c r="K32" i="16" s="1"/>
  <c r="C32" i="16"/>
  <c r="J32" i="16" s="1"/>
  <c r="D30" i="16"/>
  <c r="K30" i="16" s="1"/>
  <c r="C30" i="16"/>
  <c r="J30" i="16" s="1"/>
  <c r="D29" i="16"/>
  <c r="K29" i="16" s="1"/>
  <c r="C29" i="16"/>
  <c r="J29" i="16" s="1"/>
  <c r="H28" i="16"/>
  <c r="H31" i="16" s="1"/>
  <c r="G28" i="16"/>
  <c r="G31" i="16" s="1"/>
  <c r="D28" i="16"/>
  <c r="C28" i="16"/>
  <c r="D23" i="16"/>
  <c r="K23" i="16" s="1"/>
  <c r="C23" i="16"/>
  <c r="J23" i="16" s="1"/>
  <c r="D22" i="16"/>
  <c r="K22" i="16" s="1"/>
  <c r="C22" i="16"/>
  <c r="J22" i="16" s="1"/>
  <c r="D21" i="16"/>
  <c r="K21" i="16" s="1"/>
  <c r="C21" i="16"/>
  <c r="J21" i="16" s="1"/>
  <c r="D19" i="16"/>
  <c r="K19" i="16" s="1"/>
  <c r="C19" i="16"/>
  <c r="J19" i="16" s="1"/>
  <c r="D18" i="16"/>
  <c r="K18" i="16" s="1"/>
  <c r="C18" i="16"/>
  <c r="J18" i="16" s="1"/>
  <c r="D17" i="16"/>
  <c r="K17" i="16" s="1"/>
  <c r="C17" i="16"/>
  <c r="J17" i="16" s="1"/>
  <c r="D15" i="16"/>
  <c r="K15" i="16" s="1"/>
  <c r="C15" i="16"/>
  <c r="J15" i="16" s="1"/>
  <c r="D14" i="16"/>
  <c r="K14" i="16" s="1"/>
  <c r="C14" i="16"/>
  <c r="J14" i="16" s="1"/>
  <c r="D13" i="16"/>
  <c r="K13" i="16" s="1"/>
  <c r="C13" i="16"/>
  <c r="J13" i="16" s="1"/>
  <c r="D11" i="16"/>
  <c r="K11" i="16" s="1"/>
  <c r="C11" i="16"/>
  <c r="J11" i="16" s="1"/>
  <c r="D10" i="16"/>
  <c r="K10" i="16" s="1"/>
  <c r="C10" i="16"/>
  <c r="J10" i="16" s="1"/>
  <c r="H9" i="16"/>
  <c r="H12" i="16" s="1"/>
  <c r="G9" i="16"/>
  <c r="G12" i="16" s="1"/>
  <c r="D9" i="16"/>
  <c r="C9" i="16"/>
  <c r="D53" i="15"/>
  <c r="K53" i="15" s="1"/>
  <c r="C53" i="15"/>
  <c r="J53" i="15" s="1"/>
  <c r="D52" i="15"/>
  <c r="K52" i="15" s="1"/>
  <c r="C52" i="15"/>
  <c r="J52" i="15" s="1"/>
  <c r="D51" i="15"/>
  <c r="K51" i="15" s="1"/>
  <c r="C51" i="15"/>
  <c r="J51" i="15" s="1"/>
  <c r="D50" i="15"/>
  <c r="K50" i="15" s="1"/>
  <c r="C50" i="15"/>
  <c r="J50" i="15" s="1"/>
  <c r="D49" i="15"/>
  <c r="K49" i="15" s="1"/>
  <c r="C49" i="15"/>
  <c r="J49" i="15" s="1"/>
  <c r="D48" i="15"/>
  <c r="K48" i="15" s="1"/>
  <c r="C48" i="15"/>
  <c r="J48" i="15" s="1"/>
  <c r="D47" i="15"/>
  <c r="K47" i="15" s="1"/>
  <c r="C47" i="15"/>
  <c r="J47" i="15" s="1"/>
  <c r="D46" i="15"/>
  <c r="K46" i="15" s="1"/>
  <c r="C46" i="15"/>
  <c r="J46" i="15" s="1"/>
  <c r="D45" i="15"/>
  <c r="K45" i="15" s="1"/>
  <c r="C45" i="15"/>
  <c r="J45" i="15" s="1"/>
  <c r="D44" i="15"/>
  <c r="K44" i="15" s="1"/>
  <c r="C44" i="15"/>
  <c r="J44" i="15" s="1"/>
  <c r="D43" i="15"/>
  <c r="K43" i="15" s="1"/>
  <c r="C43" i="15"/>
  <c r="J43" i="15" s="1"/>
  <c r="H42" i="15"/>
  <c r="G42" i="15"/>
  <c r="D42" i="15"/>
  <c r="C42" i="15"/>
  <c r="D37" i="15"/>
  <c r="K37" i="15" s="1"/>
  <c r="C37" i="15"/>
  <c r="J37" i="15" s="1"/>
  <c r="D36" i="15"/>
  <c r="K36" i="15" s="1"/>
  <c r="C36" i="15"/>
  <c r="J36" i="15" s="1"/>
  <c r="D35" i="15"/>
  <c r="K35" i="15" s="1"/>
  <c r="C35" i="15"/>
  <c r="J35" i="15" s="1"/>
  <c r="D34" i="15"/>
  <c r="K34" i="15" s="1"/>
  <c r="C34" i="15"/>
  <c r="J34" i="15" s="1"/>
  <c r="D33" i="15"/>
  <c r="K33" i="15" s="1"/>
  <c r="C33" i="15"/>
  <c r="J33" i="15" s="1"/>
  <c r="D32" i="15"/>
  <c r="K32" i="15" s="1"/>
  <c r="C32" i="15"/>
  <c r="J32" i="15" s="1"/>
  <c r="D31" i="15"/>
  <c r="K31" i="15" s="1"/>
  <c r="C31" i="15"/>
  <c r="J31" i="15" s="1"/>
  <c r="D30" i="15"/>
  <c r="K30" i="15" s="1"/>
  <c r="C30" i="15"/>
  <c r="J30" i="15" s="1"/>
  <c r="D29" i="15"/>
  <c r="K29" i="15" s="1"/>
  <c r="C29" i="15"/>
  <c r="J29" i="15" s="1"/>
  <c r="D28" i="15"/>
  <c r="K28" i="15" s="1"/>
  <c r="C28" i="15"/>
  <c r="J28" i="15" s="1"/>
  <c r="D27" i="15"/>
  <c r="K27" i="15" s="1"/>
  <c r="C27" i="15"/>
  <c r="J27" i="15" s="1"/>
  <c r="H26" i="15"/>
  <c r="G26" i="15"/>
  <c r="D26" i="15"/>
  <c r="C26" i="15"/>
  <c r="D21" i="15"/>
  <c r="K21" i="15" s="1"/>
  <c r="C21" i="15"/>
  <c r="J21" i="15" s="1"/>
  <c r="D20" i="15"/>
  <c r="K20" i="15" s="1"/>
  <c r="C20" i="15"/>
  <c r="J20" i="15" s="1"/>
  <c r="D19" i="15"/>
  <c r="K19" i="15" s="1"/>
  <c r="C19" i="15"/>
  <c r="J19" i="15" s="1"/>
  <c r="D18" i="15"/>
  <c r="K18" i="15" s="1"/>
  <c r="C18" i="15"/>
  <c r="J18" i="15" s="1"/>
  <c r="D17" i="15"/>
  <c r="K17" i="15" s="1"/>
  <c r="C17" i="15"/>
  <c r="J17" i="15" s="1"/>
  <c r="D16" i="15"/>
  <c r="K16" i="15" s="1"/>
  <c r="C16" i="15"/>
  <c r="J16" i="15" s="1"/>
  <c r="D15" i="15"/>
  <c r="K15" i="15" s="1"/>
  <c r="C15" i="15"/>
  <c r="J15" i="15" s="1"/>
  <c r="D14" i="15"/>
  <c r="K14" i="15" s="1"/>
  <c r="C14" i="15"/>
  <c r="J14" i="15" s="1"/>
  <c r="D13" i="15"/>
  <c r="K13" i="15" s="1"/>
  <c r="C13" i="15"/>
  <c r="J13" i="15" s="1"/>
  <c r="D12" i="15"/>
  <c r="K12" i="15" s="1"/>
  <c r="C12" i="15"/>
  <c r="J12" i="15" s="1"/>
  <c r="D11" i="15"/>
  <c r="K11" i="15" s="1"/>
  <c r="C11" i="15"/>
  <c r="J11" i="15" s="1"/>
  <c r="H10" i="15"/>
  <c r="G10" i="15"/>
  <c r="D10" i="15"/>
  <c r="C10" i="15"/>
  <c r="N8" i="24"/>
  <c r="L8" i="24"/>
  <c r="I8" i="24"/>
  <c r="G8" i="24"/>
  <c r="R28" i="1"/>
  <c r="Q28" i="1"/>
  <c r="P28" i="1"/>
  <c r="K28" i="1"/>
  <c r="D28" i="1"/>
  <c r="B28" i="1"/>
  <c r="R27" i="1"/>
  <c r="Q27" i="1"/>
  <c r="P27" i="1"/>
  <c r="K27" i="1"/>
  <c r="D27" i="1"/>
  <c r="B27" i="1"/>
  <c r="R26" i="1"/>
  <c r="Q26" i="1"/>
  <c r="P26" i="1"/>
  <c r="K26" i="1"/>
  <c r="D26" i="1"/>
  <c r="B26" i="1"/>
  <c r="R25" i="1"/>
  <c r="Q25" i="1"/>
  <c r="P25" i="1"/>
  <c r="K25" i="1"/>
  <c r="D25" i="1"/>
  <c r="B25" i="1"/>
  <c r="R24" i="1"/>
  <c r="Q24" i="1"/>
  <c r="P24" i="1"/>
  <c r="K24" i="1"/>
  <c r="D24" i="1"/>
  <c r="B24" i="1"/>
  <c r="R23" i="1"/>
  <c r="Q23" i="1"/>
  <c r="P23" i="1"/>
  <c r="K23" i="1"/>
  <c r="D23" i="1"/>
  <c r="B23" i="1"/>
  <c r="R22" i="1"/>
  <c r="Q22" i="1"/>
  <c r="P22" i="1"/>
  <c r="K22" i="1"/>
  <c r="D22" i="1"/>
  <c r="B22" i="1"/>
  <c r="R21" i="1"/>
  <c r="Q21" i="1"/>
  <c r="P21" i="1"/>
  <c r="K21" i="1"/>
  <c r="D21" i="1"/>
  <c r="B21" i="1"/>
  <c r="R20" i="1"/>
  <c r="Q20" i="1"/>
  <c r="P20" i="1"/>
  <c r="K20" i="1"/>
  <c r="D20" i="1"/>
  <c r="B20" i="1"/>
  <c r="R19" i="1"/>
  <c r="Q19" i="1"/>
  <c r="P19" i="1"/>
  <c r="K19" i="1"/>
  <c r="D19" i="1"/>
  <c r="B19" i="1"/>
  <c r="R18" i="1"/>
  <c r="Q18" i="1"/>
  <c r="P18" i="1"/>
  <c r="K18" i="1"/>
  <c r="D18" i="1"/>
  <c r="B18" i="1"/>
  <c r="R17" i="1"/>
  <c r="Q17" i="1"/>
  <c r="P17" i="1"/>
  <c r="K17" i="1"/>
  <c r="D17" i="1"/>
  <c r="B17" i="1"/>
  <c r="R16" i="1"/>
  <c r="Q16" i="1"/>
  <c r="P16" i="1"/>
  <c r="K16" i="1"/>
  <c r="D16" i="1"/>
  <c r="B16" i="1"/>
  <c r="R15" i="1"/>
  <c r="Q15" i="1"/>
  <c r="P15" i="1"/>
  <c r="K15" i="1"/>
  <c r="D15" i="1"/>
  <c r="B15" i="1"/>
  <c r="R13" i="1"/>
  <c r="Q13" i="1"/>
  <c r="P13" i="1"/>
  <c r="K13" i="1"/>
  <c r="D13" i="1"/>
  <c r="B13" i="1"/>
  <c r="R12" i="1"/>
  <c r="Q12" i="1"/>
  <c r="P12" i="1"/>
  <c r="K12" i="1"/>
  <c r="D12" i="1"/>
  <c r="B12" i="1"/>
  <c r="R11" i="1"/>
  <c r="Q11" i="1"/>
  <c r="P11" i="1"/>
  <c r="K11" i="1"/>
  <c r="D11" i="1"/>
  <c r="B11" i="1"/>
  <c r="R10" i="1"/>
  <c r="Q10" i="1"/>
  <c r="P10" i="1"/>
  <c r="K10" i="1"/>
  <c r="D10" i="1"/>
  <c r="B10" i="1"/>
  <c r="R9" i="1"/>
  <c r="Q9" i="1"/>
  <c r="P9" i="1"/>
  <c r="K9" i="1"/>
  <c r="D9" i="1"/>
  <c r="B9" i="1"/>
  <c r="N8" i="1"/>
  <c r="L8" i="1"/>
  <c r="I8" i="1"/>
  <c r="G8" i="1"/>
  <c r="I24" i="16" l="1"/>
  <c r="I16" i="16"/>
  <c r="I20" i="16"/>
  <c r="L41" i="2"/>
  <c r="L42" i="2" s="1"/>
  <c r="G41" i="2"/>
  <c r="G42" i="2" s="1"/>
  <c r="O14" i="24"/>
  <c r="N41" i="2"/>
  <c r="N42" i="2" s="1"/>
  <c r="J14" i="24"/>
  <c r="J21" i="55"/>
  <c r="F13" i="2"/>
  <c r="F23" i="2"/>
  <c r="F24" i="2"/>
  <c r="F25" i="2"/>
  <c r="F26" i="2"/>
  <c r="F27" i="2"/>
  <c r="F28" i="2"/>
  <c r="F29" i="2"/>
  <c r="F30" i="2"/>
  <c r="F31" i="2"/>
  <c r="F32" i="2"/>
  <c r="F33" i="2"/>
  <c r="F34" i="2"/>
  <c r="D9" i="55"/>
  <c r="D10" i="55"/>
  <c r="D11" i="55"/>
  <c r="D12" i="55"/>
  <c r="D13" i="55"/>
  <c r="D14" i="55"/>
  <c r="D15" i="55"/>
  <c r="D16" i="55"/>
  <c r="D17" i="55"/>
  <c r="D18" i="55"/>
  <c r="D19" i="55"/>
  <c r="D20" i="55"/>
  <c r="G21" i="55"/>
  <c r="F11" i="2"/>
  <c r="F12" i="2"/>
  <c r="F14" i="2"/>
  <c r="F15" i="2"/>
  <c r="F16" i="2"/>
  <c r="F17" i="2"/>
  <c r="F18" i="2"/>
  <c r="F19" i="2"/>
  <c r="F20" i="2"/>
  <c r="F21" i="2"/>
  <c r="J26" i="1"/>
  <c r="I41" i="2"/>
  <c r="I42" i="2" s="1"/>
  <c r="B57" i="16"/>
  <c r="F50" i="16"/>
  <c r="I50" i="16"/>
  <c r="B51" i="16"/>
  <c r="B56" i="16"/>
  <c r="F31" i="16"/>
  <c r="I31" i="16"/>
  <c r="F12" i="16"/>
  <c r="I12" i="16"/>
  <c r="O15" i="24"/>
  <c r="O11" i="24"/>
  <c r="O21" i="24"/>
  <c r="O13" i="24"/>
  <c r="O9" i="24"/>
  <c r="O25" i="24"/>
  <c r="O17" i="24"/>
  <c r="O12" i="24"/>
  <c r="O10" i="24"/>
  <c r="O18" i="24"/>
  <c r="O26" i="24"/>
  <c r="O20" i="24"/>
  <c r="O19" i="24"/>
  <c r="O28" i="24"/>
  <c r="O16" i="24"/>
  <c r="O23" i="24"/>
  <c r="O27" i="24"/>
  <c r="O24" i="24"/>
  <c r="O22" i="24"/>
  <c r="M13" i="24"/>
  <c r="M27" i="24"/>
  <c r="M15" i="24"/>
  <c r="M23" i="24"/>
  <c r="M19" i="24"/>
  <c r="M11" i="24"/>
  <c r="M22" i="24"/>
  <c r="M18" i="24"/>
  <c r="M25" i="24"/>
  <c r="M21" i="24"/>
  <c r="M12" i="24"/>
  <c r="M20" i="24"/>
  <c r="M28" i="24"/>
  <c r="M14" i="24"/>
  <c r="M26" i="24"/>
  <c r="M17" i="24"/>
  <c r="M10" i="24"/>
  <c r="M16" i="24"/>
  <c r="M24" i="24"/>
  <c r="M9" i="24"/>
  <c r="H26" i="24"/>
  <c r="H22" i="24"/>
  <c r="H18" i="24"/>
  <c r="H14" i="24"/>
  <c r="H10" i="24"/>
  <c r="H16" i="24"/>
  <c r="H12" i="24"/>
  <c r="H28" i="24"/>
  <c r="H24" i="24"/>
  <c r="H20" i="24"/>
  <c r="H27" i="24"/>
  <c r="H15" i="24"/>
  <c r="H13" i="24"/>
  <c r="H21" i="24"/>
  <c r="H11" i="24"/>
  <c r="H9" i="24"/>
  <c r="H23" i="24"/>
  <c r="H19" i="24"/>
  <c r="H17" i="24"/>
  <c r="H25" i="24"/>
  <c r="J28" i="24"/>
  <c r="J24" i="24"/>
  <c r="J20" i="24"/>
  <c r="J16" i="24"/>
  <c r="J12" i="24"/>
  <c r="J26" i="24"/>
  <c r="J18" i="24"/>
  <c r="J10" i="24"/>
  <c r="J22" i="24"/>
  <c r="J9" i="24"/>
  <c r="J17" i="24"/>
  <c r="J11" i="24"/>
  <c r="J19" i="24"/>
  <c r="J27" i="24"/>
  <c r="J21" i="24"/>
  <c r="J15" i="24"/>
  <c r="J23" i="24"/>
  <c r="J13" i="24"/>
  <c r="J25" i="24"/>
  <c r="E14" i="15"/>
  <c r="E18" i="15"/>
  <c r="E9" i="16"/>
  <c r="B18" i="16"/>
  <c r="E21" i="16"/>
  <c r="C50" i="16"/>
  <c r="J50" i="16" s="1"/>
  <c r="O28" i="1"/>
  <c r="O14" i="1"/>
  <c r="J14" i="1"/>
  <c r="B48" i="16"/>
  <c r="E26" i="15"/>
  <c r="E36" i="16"/>
  <c r="B38" i="16"/>
  <c r="E38" i="16"/>
  <c r="F42" i="15"/>
  <c r="K42" i="15"/>
  <c r="E61" i="16"/>
  <c r="D43" i="16"/>
  <c r="K43" i="16" s="1"/>
  <c r="B26" i="15"/>
  <c r="E30" i="16"/>
  <c r="O31" i="20"/>
  <c r="F47" i="16"/>
  <c r="K10" i="15"/>
  <c r="I10" i="15"/>
  <c r="E14" i="16"/>
  <c r="E17" i="16"/>
  <c r="E19" i="16"/>
  <c r="B15" i="16"/>
  <c r="E11" i="15"/>
  <c r="B13" i="15"/>
  <c r="B12" i="15"/>
  <c r="B49" i="16"/>
  <c r="E52" i="16"/>
  <c r="D58" i="16"/>
  <c r="K58" i="16" s="1"/>
  <c r="E56" i="16"/>
  <c r="C62" i="16"/>
  <c r="J62" i="16" s="1"/>
  <c r="E48" i="16"/>
  <c r="B32" i="16"/>
  <c r="B34" i="16"/>
  <c r="J28" i="16"/>
  <c r="C31" i="16"/>
  <c r="J31" i="16" s="1"/>
  <c r="E28" i="16"/>
  <c r="B15" i="15"/>
  <c r="B17" i="15"/>
  <c r="B19" i="15"/>
  <c r="B11" i="16"/>
  <c r="B23" i="16"/>
  <c r="C16" i="16"/>
  <c r="J16" i="16" s="1"/>
  <c r="E16" i="15"/>
  <c r="E20" i="15"/>
  <c r="E10" i="16"/>
  <c r="B10" i="16"/>
  <c r="B28" i="16"/>
  <c r="B30" i="16"/>
  <c r="B55" i="16"/>
  <c r="D62" i="16"/>
  <c r="K62" i="16" s="1"/>
  <c r="B11" i="15"/>
  <c r="B16" i="15"/>
  <c r="E19" i="15"/>
  <c r="D12" i="16"/>
  <c r="K12" i="16" s="1"/>
  <c r="E11" i="16"/>
  <c r="B14" i="16"/>
  <c r="D16" i="16"/>
  <c r="K16" i="16" s="1"/>
  <c r="B21" i="16"/>
  <c r="C39" i="16"/>
  <c r="J39" i="16" s="1"/>
  <c r="C43" i="16"/>
  <c r="J43" i="16" s="1"/>
  <c r="C54" i="16"/>
  <c r="J54" i="16" s="1"/>
  <c r="E55" i="16"/>
  <c r="C58" i="16"/>
  <c r="J58" i="16" s="1"/>
  <c r="C20" i="16"/>
  <c r="J20" i="16" s="1"/>
  <c r="E15" i="15"/>
  <c r="B20" i="15"/>
  <c r="K26" i="15"/>
  <c r="B17" i="16"/>
  <c r="D20" i="16"/>
  <c r="K20" i="16" s="1"/>
  <c r="C24" i="16"/>
  <c r="J24" i="16" s="1"/>
  <c r="D31" i="16"/>
  <c r="K31" i="16" s="1"/>
  <c r="B33" i="16"/>
  <c r="D39" i="16"/>
  <c r="K39" i="16" s="1"/>
  <c r="B40" i="16"/>
  <c r="B47" i="16"/>
  <c r="B52" i="16"/>
  <c r="D54" i="16"/>
  <c r="K54" i="16" s="1"/>
  <c r="E57" i="16"/>
  <c r="D35" i="16"/>
  <c r="K35" i="16" s="1"/>
  <c r="E33" i="16"/>
  <c r="B36" i="16"/>
  <c r="K47" i="16"/>
  <c r="D50" i="16"/>
  <c r="K50" i="16" s="1"/>
  <c r="E47" i="16"/>
  <c r="E60" i="16"/>
  <c r="B60" i="16"/>
  <c r="J42" i="15"/>
  <c r="I47" i="16"/>
  <c r="B42" i="15"/>
  <c r="J47" i="16"/>
  <c r="E49" i="16"/>
  <c r="E51" i="16"/>
  <c r="B53" i="16"/>
  <c r="B59" i="16"/>
  <c r="B61" i="16"/>
  <c r="E42" i="15"/>
  <c r="E53" i="16"/>
  <c r="E59" i="16"/>
  <c r="J26" i="15"/>
  <c r="E29" i="16"/>
  <c r="E32" i="16"/>
  <c r="E34" i="16"/>
  <c r="C35" i="16"/>
  <c r="J35" i="16" s="1"/>
  <c r="E37" i="16"/>
  <c r="E40" i="16"/>
  <c r="E42" i="16"/>
  <c r="B29" i="16"/>
  <c r="B37" i="16"/>
  <c r="B42" i="16"/>
  <c r="I9" i="16"/>
  <c r="B10" i="15"/>
  <c r="E12" i="15"/>
  <c r="E15" i="16"/>
  <c r="B19" i="16"/>
  <c r="E13" i="15"/>
  <c r="B14" i="15"/>
  <c r="E17" i="15"/>
  <c r="B18" i="15"/>
  <c r="E10" i="15"/>
  <c r="K9" i="16"/>
  <c r="B9" i="16"/>
  <c r="J9" i="16"/>
  <c r="B13" i="16"/>
  <c r="E18" i="16"/>
  <c r="B22" i="16"/>
  <c r="E23" i="16"/>
  <c r="C12" i="16"/>
  <c r="J12" i="16" s="1"/>
  <c r="J10" i="15"/>
  <c r="E21" i="15"/>
  <c r="E13" i="16"/>
  <c r="O63" i="20"/>
  <c r="O43" i="20"/>
  <c r="F15" i="1"/>
  <c r="F17" i="1"/>
  <c r="O30" i="20"/>
  <c r="O53" i="20"/>
  <c r="F24" i="1"/>
  <c r="H14" i="1"/>
  <c r="O63" i="22"/>
  <c r="O47" i="22"/>
  <c r="O58" i="20"/>
  <c r="O48" i="20"/>
  <c r="O38" i="20"/>
  <c r="O28" i="20"/>
  <c r="O23" i="20"/>
  <c r="O18" i="20"/>
  <c r="F22" i="1"/>
  <c r="D8" i="1"/>
  <c r="I42" i="15"/>
  <c r="I26" i="15"/>
  <c r="F26" i="15"/>
  <c r="K28" i="16"/>
  <c r="I28" i="16"/>
  <c r="F28" i="16"/>
  <c r="P18" i="4"/>
  <c r="F10" i="15"/>
  <c r="F9" i="16"/>
  <c r="E43" i="15"/>
  <c r="B45" i="15"/>
  <c r="B21" i="15"/>
  <c r="E22" i="16"/>
  <c r="E41" i="16"/>
  <c r="B41" i="16"/>
  <c r="D24" i="16"/>
  <c r="K24" i="16" s="1"/>
  <c r="E27" i="15"/>
  <c r="E29" i="15"/>
  <c r="B33" i="15"/>
  <c r="B49" i="15"/>
  <c r="B50" i="15"/>
  <c r="E52" i="15"/>
  <c r="E34" i="15"/>
  <c r="E30" i="15"/>
  <c r="B35" i="15"/>
  <c r="E36" i="15"/>
  <c r="E28" i="15"/>
  <c r="E32" i="15"/>
  <c r="E37" i="15"/>
  <c r="E44" i="15"/>
  <c r="E53" i="15"/>
  <c r="E31" i="15"/>
  <c r="B47" i="15"/>
  <c r="B48" i="15"/>
  <c r="E51" i="15"/>
  <c r="O22" i="22"/>
  <c r="O58" i="22"/>
  <c r="O27" i="22"/>
  <c r="O57" i="21"/>
  <c r="K8" i="3"/>
  <c r="L8" i="3"/>
  <c r="E10" i="3"/>
  <c r="E13" i="3"/>
  <c r="E14" i="3"/>
  <c r="E15" i="3"/>
  <c r="E17" i="3"/>
  <c r="E18" i="3"/>
  <c r="F8" i="3"/>
  <c r="M8" i="3"/>
  <c r="H10" i="3"/>
  <c r="H11" i="3"/>
  <c r="H12" i="3"/>
  <c r="H13" i="3"/>
  <c r="H14" i="3"/>
  <c r="H15" i="3"/>
  <c r="H16" i="3"/>
  <c r="H17" i="3"/>
  <c r="H18" i="3"/>
  <c r="E11" i="3"/>
  <c r="E12" i="3"/>
  <c r="E16" i="3"/>
  <c r="C10" i="3"/>
  <c r="J10" i="3"/>
  <c r="C11" i="3"/>
  <c r="J11" i="3"/>
  <c r="C12" i="3"/>
  <c r="J12" i="3"/>
  <c r="C13" i="3"/>
  <c r="J13" i="3"/>
  <c r="C14" i="3"/>
  <c r="J14" i="3"/>
  <c r="C15" i="3"/>
  <c r="J15" i="3"/>
  <c r="C16" i="3"/>
  <c r="J16" i="3"/>
  <c r="C17" i="3"/>
  <c r="J17" i="3"/>
  <c r="C18" i="3"/>
  <c r="J18" i="3"/>
  <c r="H57" i="55"/>
  <c r="F57" i="55"/>
  <c r="L21" i="55"/>
  <c r="F22" i="55"/>
  <c r="C21" i="55"/>
  <c r="B21" i="55"/>
  <c r="H22" i="55"/>
  <c r="K21" i="55"/>
  <c r="O38" i="22"/>
  <c r="O23" i="22"/>
  <c r="O17" i="22"/>
  <c r="O48" i="22"/>
  <c r="O43" i="22"/>
  <c r="O52" i="22"/>
  <c r="O28" i="22"/>
  <c r="O42" i="22"/>
  <c r="O53" i="22"/>
  <c r="O62" i="22"/>
  <c r="O37" i="22"/>
  <c r="O57" i="22"/>
  <c r="O18" i="22"/>
  <c r="O10" i="22"/>
  <c r="O31" i="22"/>
  <c r="O9" i="22"/>
  <c r="O30" i="22"/>
  <c r="O23" i="21"/>
  <c r="O38" i="21"/>
  <c r="O62" i="21"/>
  <c r="O17" i="21"/>
  <c r="O27" i="21"/>
  <c r="O48" i="21"/>
  <c r="O58" i="21"/>
  <c r="R8" i="24"/>
  <c r="O37" i="21"/>
  <c r="O42" i="21"/>
  <c r="O22" i="21"/>
  <c r="O47" i="21"/>
  <c r="O28" i="21"/>
  <c r="O53" i="21"/>
  <c r="O18" i="21"/>
  <c r="O43" i="21"/>
  <c r="O52" i="21"/>
  <c r="O63" i="21"/>
  <c r="O10" i="21"/>
  <c r="O31" i="21"/>
  <c r="O9" i="21"/>
  <c r="O30" i="21"/>
  <c r="B8" i="24"/>
  <c r="P8" i="24"/>
  <c r="D8" i="24"/>
  <c r="K8" i="24"/>
  <c r="Q8" i="24"/>
  <c r="F9" i="1"/>
  <c r="F19" i="1"/>
  <c r="F18" i="1"/>
  <c r="F26" i="1"/>
  <c r="F23" i="1"/>
  <c r="F20" i="1"/>
  <c r="F16" i="1"/>
  <c r="F12" i="1"/>
  <c r="F11" i="1"/>
  <c r="J9" i="1"/>
  <c r="O13" i="1"/>
  <c r="D14" i="1"/>
  <c r="R14" i="1"/>
  <c r="J17" i="1"/>
  <c r="O18" i="1"/>
  <c r="J19" i="1"/>
  <c r="O20" i="1"/>
  <c r="F21" i="1"/>
  <c r="J22" i="1"/>
  <c r="O23" i="1"/>
  <c r="J24" i="1"/>
  <c r="J27" i="1"/>
  <c r="O17" i="20"/>
  <c r="O22" i="20"/>
  <c r="O27" i="20"/>
  <c r="O37" i="20"/>
  <c r="O42" i="20"/>
  <c r="O47" i="20"/>
  <c r="O52" i="20"/>
  <c r="O57" i="20"/>
  <c r="O62" i="20"/>
  <c r="J10" i="1"/>
  <c r="O11" i="1"/>
  <c r="J12" i="1"/>
  <c r="J15" i="1"/>
  <c r="O16" i="1"/>
  <c r="O21" i="1"/>
  <c r="J25" i="1"/>
  <c r="O26" i="1"/>
  <c r="J28" i="1"/>
  <c r="O10" i="20"/>
  <c r="O9" i="1"/>
  <c r="F10" i="1"/>
  <c r="J13" i="1"/>
  <c r="O17" i="1"/>
  <c r="J18" i="1"/>
  <c r="O19" i="1"/>
  <c r="J20" i="1"/>
  <c r="O22" i="1"/>
  <c r="J23" i="1"/>
  <c r="O24" i="1"/>
  <c r="F25" i="1"/>
  <c r="O27" i="1"/>
  <c r="O9" i="20"/>
  <c r="R8" i="1"/>
  <c r="O10" i="1"/>
  <c r="J11" i="1"/>
  <c r="O12" i="1"/>
  <c r="O15" i="1"/>
  <c r="J16" i="1"/>
  <c r="J21" i="1"/>
  <c r="O25" i="1"/>
  <c r="M22" i="1"/>
  <c r="M25" i="1"/>
  <c r="M14" i="1"/>
  <c r="P8" i="1"/>
  <c r="M9" i="1"/>
  <c r="M20" i="1"/>
  <c r="M12" i="1"/>
  <c r="M11" i="1"/>
  <c r="M16" i="1"/>
  <c r="M19" i="1"/>
  <c r="M27" i="1"/>
  <c r="M10" i="1"/>
  <c r="M13" i="1"/>
  <c r="M15" i="1"/>
  <c r="M18" i="1"/>
  <c r="M21" i="1"/>
  <c r="M24" i="1"/>
  <c r="M17" i="1"/>
  <c r="M23" i="1"/>
  <c r="M26" i="1"/>
  <c r="M28" i="1"/>
  <c r="B14" i="1"/>
  <c r="P14" i="1"/>
  <c r="H20" i="1"/>
  <c r="H12" i="1"/>
  <c r="H16" i="1"/>
  <c r="Q8" i="1"/>
  <c r="H24" i="1"/>
  <c r="K8" i="1"/>
  <c r="H17" i="1"/>
  <c r="H21" i="1"/>
  <c r="H25" i="1"/>
  <c r="H10" i="1"/>
  <c r="H18" i="1"/>
  <c r="H22" i="1"/>
  <c r="H26" i="1"/>
  <c r="F27" i="1"/>
  <c r="H28" i="1"/>
  <c r="B8" i="1"/>
  <c r="H9" i="1"/>
  <c r="H11" i="1"/>
  <c r="H13" i="1"/>
  <c r="H15" i="1"/>
  <c r="H19" i="1"/>
  <c r="H23" i="1"/>
  <c r="H27" i="1"/>
  <c r="Q14" i="1"/>
  <c r="F28" i="1"/>
  <c r="K14" i="1"/>
  <c r="F13" i="1"/>
  <c r="B27" i="15"/>
  <c r="B28" i="15"/>
  <c r="B29" i="15"/>
  <c r="B30" i="15"/>
  <c r="B31" i="15"/>
  <c r="B32" i="15"/>
  <c r="B34" i="15"/>
  <c r="B36" i="15"/>
  <c r="E45" i="15"/>
  <c r="B46" i="15"/>
  <c r="B53" i="15"/>
  <c r="E33" i="15"/>
  <c r="E35" i="15"/>
  <c r="E47" i="15"/>
  <c r="B43" i="15"/>
  <c r="E49" i="15"/>
  <c r="B51" i="15"/>
  <c r="B52" i="15"/>
  <c r="E46" i="15"/>
  <c r="E48" i="15"/>
  <c r="E50" i="15"/>
  <c r="B37" i="15"/>
  <c r="B44" i="15"/>
  <c r="M33" i="2" l="1"/>
  <c r="M12" i="2"/>
  <c r="M20" i="2"/>
  <c r="M34" i="2"/>
  <c r="M26" i="2"/>
  <c r="M28" i="2"/>
  <c r="M22" i="2"/>
  <c r="M10" i="2"/>
  <c r="M25" i="2"/>
  <c r="M15" i="2"/>
  <c r="M16" i="2"/>
  <c r="M11" i="2"/>
  <c r="B41" i="2"/>
  <c r="C27" i="2" s="1"/>
  <c r="M19" i="2"/>
  <c r="M23" i="2"/>
  <c r="M27" i="2"/>
  <c r="M14" i="2"/>
  <c r="M18" i="2"/>
  <c r="M17" i="2"/>
  <c r="M29" i="2"/>
  <c r="H33" i="2"/>
  <c r="O30" i="2"/>
  <c r="O14" i="2"/>
  <c r="H17" i="2"/>
  <c r="H34" i="2"/>
  <c r="H15" i="2"/>
  <c r="H26" i="2"/>
  <c r="H10" i="2"/>
  <c r="H29" i="2"/>
  <c r="H18" i="2"/>
  <c r="H32" i="2"/>
  <c r="H13" i="2"/>
  <c r="H23" i="2"/>
  <c r="M31" i="2"/>
  <c r="M30" i="2"/>
  <c r="M32" i="2"/>
  <c r="M21" i="2"/>
  <c r="M13" i="2"/>
  <c r="M24" i="2"/>
  <c r="O19" i="2"/>
  <c r="O22" i="2"/>
  <c r="O13" i="2"/>
  <c r="O23" i="2"/>
  <c r="O24" i="2"/>
  <c r="O27" i="2"/>
  <c r="O26" i="2"/>
  <c r="O21" i="2"/>
  <c r="O28" i="2"/>
  <c r="O29" i="2"/>
  <c r="O34" i="2"/>
  <c r="O20" i="2"/>
  <c r="O10" i="2"/>
  <c r="O11" i="2"/>
  <c r="O25" i="2"/>
  <c r="O18" i="2"/>
  <c r="O12" i="2"/>
  <c r="H25" i="2"/>
  <c r="H11" i="2"/>
  <c r="H21" i="2"/>
  <c r="H30" i="2"/>
  <c r="H16" i="2"/>
  <c r="H14" i="2"/>
  <c r="H19" i="2"/>
  <c r="H22" i="2"/>
  <c r="H27" i="2"/>
  <c r="H24" i="2"/>
  <c r="H31" i="2"/>
  <c r="H20" i="2"/>
  <c r="H12" i="2"/>
  <c r="H28" i="2"/>
  <c r="C11" i="1"/>
  <c r="O31" i="2"/>
  <c r="O15" i="2"/>
  <c r="O33" i="2"/>
  <c r="O17" i="2"/>
  <c r="O32" i="2"/>
  <c r="O16" i="2"/>
  <c r="E15" i="24"/>
  <c r="C16" i="1"/>
  <c r="C27" i="1"/>
  <c r="C17" i="1"/>
  <c r="C14" i="1"/>
  <c r="C26" i="1"/>
  <c r="C15" i="1"/>
  <c r="C20" i="1"/>
  <c r="C25" i="1"/>
  <c r="C12" i="1"/>
  <c r="C22" i="1"/>
  <c r="C13" i="1"/>
  <c r="C28" i="1"/>
  <c r="C23" i="1"/>
  <c r="C10" i="1"/>
  <c r="C18" i="1"/>
  <c r="C21" i="1"/>
  <c r="C24" i="1"/>
  <c r="C19" i="1"/>
  <c r="D21" i="55"/>
  <c r="J13" i="2"/>
  <c r="J17" i="2"/>
  <c r="J21" i="2"/>
  <c r="J25" i="2"/>
  <c r="J29" i="2"/>
  <c r="J33" i="2"/>
  <c r="J11" i="2"/>
  <c r="J23" i="2"/>
  <c r="J10" i="2"/>
  <c r="J14" i="2"/>
  <c r="J18" i="2"/>
  <c r="J22" i="2"/>
  <c r="J26" i="2"/>
  <c r="J30" i="2"/>
  <c r="J34" i="2"/>
  <c r="J19" i="2"/>
  <c r="J27" i="2"/>
  <c r="J12" i="2"/>
  <c r="J16" i="2"/>
  <c r="J20" i="2"/>
  <c r="J24" i="2"/>
  <c r="J28" i="2"/>
  <c r="J32" i="2"/>
  <c r="J15" i="2"/>
  <c r="J31" i="2"/>
  <c r="B54" i="16"/>
  <c r="E58" i="16"/>
  <c r="E50" i="16"/>
  <c r="B50" i="16"/>
  <c r="B58" i="16"/>
  <c r="B20" i="16"/>
  <c r="E16" i="16"/>
  <c r="E21" i="24"/>
  <c r="E17" i="24"/>
  <c r="E12" i="24"/>
  <c r="E20" i="24"/>
  <c r="E28" i="24"/>
  <c r="E16" i="24"/>
  <c r="E24" i="24"/>
  <c r="E25" i="24"/>
  <c r="E9" i="24"/>
  <c r="E13" i="24"/>
  <c r="E19" i="24"/>
  <c r="E10" i="24"/>
  <c r="E27" i="24"/>
  <c r="E26" i="24"/>
  <c r="E22" i="24"/>
  <c r="E18" i="24"/>
  <c r="E23" i="24"/>
  <c r="E11" i="24"/>
  <c r="E14" i="24"/>
  <c r="C10" i="24"/>
  <c r="C11" i="24"/>
  <c r="C14" i="24"/>
  <c r="C15" i="24"/>
  <c r="C26" i="24"/>
  <c r="C12" i="24"/>
  <c r="C22" i="24"/>
  <c r="C27" i="24"/>
  <c r="C16" i="24"/>
  <c r="C24" i="24"/>
  <c r="C18" i="24"/>
  <c r="C23" i="24"/>
  <c r="C28" i="24"/>
  <c r="C19" i="24"/>
  <c r="C20" i="24"/>
  <c r="C17" i="24"/>
  <c r="C9" i="24"/>
  <c r="C21" i="24"/>
  <c r="C13" i="24"/>
  <c r="C25" i="24"/>
  <c r="E14" i="1"/>
  <c r="E54" i="16"/>
  <c r="E39" i="16"/>
  <c r="B31" i="16"/>
  <c r="E43" i="16"/>
  <c r="E62" i="16"/>
  <c r="B43" i="16"/>
  <c r="E31" i="16"/>
  <c r="O32" i="20"/>
  <c r="E20" i="16"/>
  <c r="B16" i="16"/>
  <c r="B62" i="16"/>
  <c r="B39" i="16"/>
  <c r="P20" i="4"/>
  <c r="E35" i="16"/>
  <c r="B35" i="16"/>
  <c r="E12" i="16"/>
  <c r="B12" i="16"/>
  <c r="E27" i="1"/>
  <c r="O33" i="20"/>
  <c r="E15" i="1"/>
  <c r="F14" i="1"/>
  <c r="E24" i="1"/>
  <c r="E22" i="1"/>
  <c r="E11" i="1"/>
  <c r="E25" i="1"/>
  <c r="E12" i="1"/>
  <c r="E19" i="1"/>
  <c r="E13" i="1"/>
  <c r="E26" i="1"/>
  <c r="E16" i="1"/>
  <c r="E23" i="1"/>
  <c r="E20" i="1"/>
  <c r="E21" i="1"/>
  <c r="E10" i="1"/>
  <c r="E17" i="1"/>
  <c r="E9" i="1"/>
  <c r="E18" i="1"/>
  <c r="E28" i="1"/>
  <c r="B24" i="16"/>
  <c r="E24" i="16"/>
  <c r="O12" i="22"/>
  <c r="O11" i="22"/>
  <c r="O33" i="22"/>
  <c r="O32" i="22"/>
  <c r="F8" i="24"/>
  <c r="O33" i="21"/>
  <c r="O32" i="21"/>
  <c r="O12" i="21"/>
  <c r="O11" i="21"/>
  <c r="D41" i="2"/>
  <c r="D42" i="2" s="1"/>
  <c r="O12" i="20"/>
  <c r="O11" i="20"/>
  <c r="C9" i="1"/>
  <c r="F8" i="1"/>
  <c r="C15" i="2" l="1"/>
  <c r="C25" i="2"/>
  <c r="C17" i="2"/>
  <c r="C19" i="2"/>
  <c r="C31" i="2"/>
  <c r="C16" i="2"/>
  <c r="C28" i="2"/>
  <c r="C34" i="2"/>
  <c r="C14" i="2"/>
  <c r="C30" i="2"/>
  <c r="C18" i="2"/>
  <c r="B42" i="2"/>
  <c r="C29" i="2"/>
  <c r="C13" i="2"/>
  <c r="C21" i="2"/>
  <c r="C11" i="2"/>
  <c r="C33" i="2"/>
  <c r="C20" i="2"/>
  <c r="C24" i="2"/>
  <c r="C32" i="2"/>
  <c r="C12" i="2"/>
  <c r="C23" i="2"/>
  <c r="C26" i="2"/>
  <c r="E14" i="2"/>
  <c r="E18" i="2"/>
  <c r="E22" i="2"/>
  <c r="E26" i="2"/>
  <c r="E30" i="2"/>
  <c r="E34" i="2"/>
  <c r="E20" i="2"/>
  <c r="E11" i="2"/>
  <c r="E15" i="2"/>
  <c r="E19" i="2"/>
  <c r="E23" i="2"/>
  <c r="E27" i="2"/>
  <c r="E31" i="2"/>
  <c r="E10" i="2"/>
  <c r="E12" i="2"/>
  <c r="E28" i="2"/>
  <c r="E13" i="2"/>
  <c r="E17" i="2"/>
  <c r="E21" i="2"/>
  <c r="E25" i="2"/>
  <c r="E29" i="2"/>
  <c r="E33" i="2"/>
  <c r="E16" i="2"/>
  <c r="E24" i="2"/>
  <c r="E32" i="2"/>
  <c r="Q22" i="2" l="1"/>
  <c r="B22" i="2"/>
  <c r="C22" i="2" l="1"/>
  <c r="F22" i="2"/>
  <c r="E56" i="55"/>
  <c r="K56" i="55" l="1"/>
  <c r="G56" i="55"/>
  <c r="B56" i="55"/>
  <c r="E57" i="55"/>
  <c r="E22" i="55"/>
  <c r="G22" i="55" s="1"/>
  <c r="B57" i="55" l="1"/>
  <c r="G57" i="55"/>
  <c r="K57" i="55"/>
  <c r="K22" i="55"/>
  <c r="B22" i="55"/>
  <c r="I56" i="55"/>
  <c r="J56" i="55" s="1"/>
  <c r="L56" i="55" l="1"/>
  <c r="C56" i="55"/>
  <c r="D56" i="55" s="1"/>
  <c r="I22" i="55"/>
  <c r="J22" i="55" s="1"/>
  <c r="I57" i="55"/>
  <c r="J57" i="55" s="1"/>
  <c r="L22" i="55" l="1"/>
  <c r="C22" i="55"/>
  <c r="D22" i="55" s="1"/>
  <c r="C57" i="55"/>
  <c r="D57" i="55" s="1"/>
  <c r="L57" i="55"/>
  <c r="Q10" i="2"/>
  <c r="B10" i="2"/>
  <c r="C10" i="2" l="1"/>
  <c r="F10" i="2"/>
</calcChain>
</file>

<file path=xl/sharedStrings.xml><?xml version="1.0" encoding="utf-8"?>
<sst xmlns="http://schemas.openxmlformats.org/spreadsheetml/2006/main" count="7567" uniqueCount="1705">
  <si>
    <t>O B R A T</t>
  </si>
  <si>
    <t>V Ý V O Z</t>
  </si>
  <si>
    <t>D O V O Z</t>
  </si>
  <si>
    <t>B I L A N C E</t>
  </si>
  <si>
    <t>index</t>
  </si>
  <si>
    <t>%</t>
  </si>
  <si>
    <t>mil.Kč</t>
  </si>
  <si>
    <t xml:space="preserve"> mil. Kč</t>
  </si>
  <si>
    <t xml:space="preserve"> Celkový zahraniční obchod ČR</t>
  </si>
  <si>
    <t xml:space="preserve"> * Státy s vyspělou tržní ekonomikou</t>
  </si>
  <si>
    <t xml:space="preserve"> ** Státy ESVO</t>
  </si>
  <si>
    <t xml:space="preserve"> ** Ostatní státy s vyspělou tržní ekonomikou</t>
  </si>
  <si>
    <t xml:space="preserve"> * Rozvojové země</t>
  </si>
  <si>
    <t xml:space="preserve"> * Nespecifikováno</t>
  </si>
  <si>
    <t xml:space="preserve"> </t>
  </si>
  <si>
    <t>Celkem</t>
  </si>
  <si>
    <t xml:space="preserve"> v tom:</t>
  </si>
  <si>
    <t xml:space="preserve"> 0 Potraviny a živá zvířata</t>
  </si>
  <si>
    <t xml:space="preserve"> 1 Nápoje a tabák</t>
  </si>
  <si>
    <t xml:space="preserve"> 5 Chemikálie</t>
  </si>
  <si>
    <t xml:space="preserve"> 7 Stroje a přepravní zařízení</t>
  </si>
  <si>
    <t xml:space="preserve"> 8 Různé průmyslové výrobky</t>
  </si>
  <si>
    <t xml:space="preserve"> 9 Nespecifikováno</t>
  </si>
  <si>
    <t xml:space="preserve">Poznámka: "6" - jde zejména o kůže a kožené výrobky, výrobky z pryže, ze dřeva, papír a výrobky z něj, textilní výrobky kromě oděvů, </t>
  </si>
  <si>
    <t xml:space="preserve">                  "8" - jde zejména o prefabrikované budovy, zdravotnickou, instalační ap. techniku, nábytek, galanterii, oděvy, obuv, přístroje,</t>
  </si>
  <si>
    <r>
      <t xml:space="preserve">údaje v mil. </t>
    </r>
    <r>
      <rPr>
        <b/>
        <sz val="9"/>
        <rFont val="Arial CE"/>
        <family val="2"/>
        <charset val="238"/>
      </rPr>
      <t>Kč</t>
    </r>
  </si>
  <si>
    <t xml:space="preserve">  rok</t>
  </si>
  <si>
    <t>I</t>
  </si>
  <si>
    <t>II</t>
  </si>
  <si>
    <t>III</t>
  </si>
  <si>
    <t>IV</t>
  </si>
  <si>
    <t>V</t>
  </si>
  <si>
    <t>VI</t>
  </si>
  <si>
    <t>VII</t>
  </si>
  <si>
    <t>VIII</t>
  </si>
  <si>
    <t>IX</t>
  </si>
  <si>
    <t>X</t>
  </si>
  <si>
    <t>XI</t>
  </si>
  <si>
    <t>XII</t>
  </si>
  <si>
    <t>I-XII</t>
  </si>
  <si>
    <t xml:space="preserve"> V Ý V O Z    Č R    celkem</t>
  </si>
  <si>
    <t xml:space="preserve"> * Státy s vyspělou tržní  </t>
  </si>
  <si>
    <t xml:space="preserve">   ekonomikou</t>
  </si>
  <si>
    <t xml:space="preserve"> ** Ostatní státy s vyspělou</t>
  </si>
  <si>
    <t xml:space="preserve">     tržní ekonomikou</t>
  </si>
  <si>
    <t>*/ ČLR, KLDR, Kuba, Laos, MoLR, VSR</t>
  </si>
  <si>
    <t xml:space="preserve"> Vývoz do zemí OECD</t>
  </si>
  <si>
    <t xml:space="preserve"> D O V O Z    Č R    celkem</t>
  </si>
  <si>
    <t xml:space="preserve"> Dovoz ze zemí OECD</t>
  </si>
  <si>
    <r>
      <t xml:space="preserve">údaje v mil. </t>
    </r>
    <r>
      <rPr>
        <b/>
        <sz val="9"/>
        <rFont val="Arial CE"/>
        <family val="2"/>
        <charset val="238"/>
      </rPr>
      <t>USD</t>
    </r>
  </si>
  <si>
    <t>Období</t>
  </si>
  <si>
    <t>obrat</t>
  </si>
  <si>
    <t>vývoz</t>
  </si>
  <si>
    <t>dovoz</t>
  </si>
  <si>
    <t>bilance</t>
  </si>
  <si>
    <t>1 - 2</t>
  </si>
  <si>
    <t>1 - 3</t>
  </si>
  <si>
    <t>1 - 4</t>
  </si>
  <si>
    <t>1 - 5</t>
  </si>
  <si>
    <t>1 - 6</t>
  </si>
  <si>
    <t>1 - 7</t>
  </si>
  <si>
    <t>1 - 8</t>
  </si>
  <si>
    <t>1 - 9</t>
  </si>
  <si>
    <t>1 - 10</t>
  </si>
  <si>
    <t>1 - 11</t>
  </si>
  <si>
    <t>1 - 12</t>
  </si>
  <si>
    <t>1</t>
  </si>
  <si>
    <t>3</t>
  </si>
  <si>
    <t>10</t>
  </si>
  <si>
    <t>12</t>
  </si>
  <si>
    <t>8</t>
  </si>
  <si>
    <t>2</t>
  </si>
  <si>
    <t>4</t>
  </si>
  <si>
    <t>9</t>
  </si>
  <si>
    <t>7</t>
  </si>
  <si>
    <t>11</t>
  </si>
  <si>
    <t>5</t>
  </si>
  <si>
    <t>6</t>
  </si>
  <si>
    <t xml:space="preserve">                         zbraně a munici, sportovní potřeby a hračky</t>
  </si>
  <si>
    <t xml:space="preserve">                         cement, sklo, porcelán, keramiku, železo a ocel, neželezné kovy, kovové výrobky</t>
  </si>
  <si>
    <t>1-3</t>
  </si>
  <si>
    <t>4-6</t>
  </si>
  <si>
    <t>7-9</t>
  </si>
  <si>
    <t>10-12</t>
  </si>
  <si>
    <r>
      <t xml:space="preserve">údaje v mil. </t>
    </r>
    <r>
      <rPr>
        <b/>
        <sz val="9"/>
        <rFont val="Arial CE"/>
        <family val="2"/>
        <charset val="238"/>
      </rPr>
      <t>EUR</t>
    </r>
  </si>
  <si>
    <t xml:space="preserve">   tranzitivní  ekonomikou </t>
  </si>
  <si>
    <t xml:space="preserve">   tranzitivní ekonomikou</t>
  </si>
  <si>
    <t xml:space="preserve">   nezávislých států</t>
  </si>
  <si>
    <t xml:space="preserve"> * Společenství </t>
  </si>
  <si>
    <r>
      <t xml:space="preserve"> * Ostatní </t>
    </r>
    <r>
      <rPr>
        <b/>
        <vertAlign val="superscript"/>
        <sz val="10"/>
        <rFont val="Arial CE"/>
        <family val="2"/>
        <charset val="238"/>
      </rPr>
      <t>*/</t>
    </r>
  </si>
  <si>
    <t xml:space="preserve"> * Ostatní */</t>
  </si>
  <si>
    <t xml:space="preserve"> * Společenství nezávislých států</t>
  </si>
  <si>
    <t>Pramen: ČSÚ (údaje vč. dopočtů)</t>
  </si>
  <si>
    <t>Pramen: ČSÚ (údaje vč.dopočtů)</t>
  </si>
  <si>
    <r>
      <t xml:space="preserve">v mil. </t>
    </r>
    <r>
      <rPr>
        <b/>
        <sz val="10"/>
        <rFont val="Arial CE"/>
        <family val="2"/>
        <charset val="238"/>
      </rPr>
      <t>USD</t>
    </r>
  </si>
  <si>
    <r>
      <t>v mil</t>
    </r>
    <r>
      <rPr>
        <b/>
        <sz val="9"/>
        <rFont val="Arial CE"/>
        <family val="2"/>
        <charset val="238"/>
      </rPr>
      <t xml:space="preserve">. </t>
    </r>
    <r>
      <rPr>
        <b/>
        <sz val="10"/>
        <rFont val="Arial CE"/>
        <family val="2"/>
        <charset val="238"/>
      </rPr>
      <t>EUR</t>
    </r>
  </si>
  <si>
    <r>
      <t xml:space="preserve">v mil. </t>
    </r>
    <r>
      <rPr>
        <b/>
        <sz val="10"/>
        <rFont val="Arial CE"/>
        <family val="2"/>
        <charset val="238"/>
      </rPr>
      <t xml:space="preserve">USD </t>
    </r>
  </si>
  <si>
    <t>OBSAH</t>
  </si>
  <si>
    <t>obsah</t>
  </si>
  <si>
    <t>Zahraniční obchod s vybranými  zeměmi</t>
  </si>
  <si>
    <t>Zbožová struktura zahraničního obchodu ČR ( SITC 1)</t>
  </si>
  <si>
    <t>zahraniční obchod ČR</t>
  </si>
  <si>
    <t>mil.USD</t>
  </si>
  <si>
    <t xml:space="preserve">      z toho: Německo</t>
  </si>
  <si>
    <t xml:space="preserve">                  Slovensko</t>
  </si>
  <si>
    <r>
      <t xml:space="preserve">      </t>
    </r>
    <r>
      <rPr>
        <sz val="10"/>
        <rFont val="Arial CE"/>
        <family val="2"/>
        <charset val="238"/>
      </rPr>
      <t>z toho: Brazílie</t>
    </r>
  </si>
  <si>
    <r>
      <t xml:space="preserve">      </t>
    </r>
    <r>
      <rPr>
        <sz val="10"/>
        <rFont val="Arial CE"/>
        <family val="2"/>
        <charset val="238"/>
      </rPr>
      <t>z toho: Rusko</t>
    </r>
  </si>
  <si>
    <t xml:space="preserve">      z toho: Čína</t>
  </si>
  <si>
    <r>
      <t xml:space="preserve">                 </t>
    </r>
    <r>
      <rPr>
        <sz val="10"/>
        <rFont val="Arial CE"/>
        <family val="2"/>
        <charset val="238"/>
      </rPr>
      <t>Indie</t>
    </r>
  </si>
  <si>
    <r>
      <t xml:space="preserve">                 </t>
    </r>
    <r>
      <rPr>
        <sz val="10"/>
        <rFont val="Arial CE"/>
        <family val="2"/>
        <charset val="238"/>
      </rPr>
      <t>Ukrajina</t>
    </r>
  </si>
  <si>
    <t>mil.EUR</t>
  </si>
  <si>
    <t>(v mil. Kč, USD, EUR)</t>
  </si>
  <si>
    <t>Teritoriální struktura zahraničního obchodu ČR (v mil. Kč)</t>
  </si>
  <si>
    <t>Teritoriální struktura zahraničního obchodu ČR (v mil. USD)</t>
  </si>
  <si>
    <t>Teritoritální struktura zahraničního obchodu ČR (v mil. EUR)</t>
  </si>
  <si>
    <r>
      <t xml:space="preserve">                  </t>
    </r>
    <r>
      <rPr>
        <sz val="10"/>
        <rFont val="Arial CE"/>
        <family val="2"/>
        <charset val="238"/>
      </rPr>
      <t>Indie</t>
    </r>
  </si>
  <si>
    <r>
      <t xml:space="preserve">                  </t>
    </r>
    <r>
      <rPr>
        <sz val="10"/>
        <rFont val="Arial CE"/>
        <family val="2"/>
        <charset val="238"/>
      </rPr>
      <t>Turecko</t>
    </r>
  </si>
  <si>
    <r>
      <t xml:space="preserve">                 </t>
    </r>
    <r>
      <rPr>
        <sz val="10"/>
        <rFont val="Arial CE"/>
        <family val="2"/>
        <charset val="238"/>
      </rPr>
      <t>Turecko</t>
    </r>
  </si>
  <si>
    <t xml:space="preserve">     z toho: Kanada</t>
  </si>
  <si>
    <t xml:space="preserve">                 USA</t>
  </si>
  <si>
    <t xml:space="preserve">I. ZÁKLADNÍ ÚDAJE O ZAHRANIČNÍM OBCHODU ČR     </t>
  </si>
  <si>
    <t xml:space="preserve"> Země OECD</t>
  </si>
  <si>
    <t>Vysvětlivky</t>
  </si>
  <si>
    <t>údaje v mil. Kč</t>
  </si>
  <si>
    <t>údaje v mil. USD</t>
  </si>
  <si>
    <t>údaje v mil.USD</t>
  </si>
  <si>
    <t>údaje v mil. EUR</t>
  </si>
  <si>
    <t>údaje  v mil. EUR</t>
  </si>
  <si>
    <t xml:space="preserve"> * Státy s </t>
  </si>
  <si>
    <t xml:space="preserve"> *Státy s </t>
  </si>
  <si>
    <t xml:space="preserve"> * Státy s tranzitivní ekonomikou     </t>
  </si>
  <si>
    <t xml:space="preserve"> * Státy s tranzitivní  ekonomikou   </t>
  </si>
  <si>
    <t>KURZ USD</t>
  </si>
  <si>
    <t>leden</t>
  </si>
  <si>
    <t>únor</t>
  </si>
  <si>
    <t>březen</t>
  </si>
  <si>
    <t>duben</t>
  </si>
  <si>
    <t>květen</t>
  </si>
  <si>
    <t>červen</t>
  </si>
  <si>
    <t>4 - 6</t>
  </si>
  <si>
    <t>červenec</t>
  </si>
  <si>
    <t>srpen</t>
  </si>
  <si>
    <t>září</t>
  </si>
  <si>
    <t>7 - 9</t>
  </si>
  <si>
    <t>říjen</t>
  </si>
  <si>
    <t>listopad</t>
  </si>
  <si>
    <t>prosinec</t>
  </si>
  <si>
    <t>10 - 12</t>
  </si>
  <si>
    <t xml:space="preserve">Seskupení zemí </t>
  </si>
  <si>
    <t>Vyspělé tržní ekonomiky:</t>
  </si>
  <si>
    <r>
      <t xml:space="preserve">ESVO </t>
    </r>
    <r>
      <rPr>
        <i/>
        <sz val="10"/>
        <color indexed="8"/>
        <rFont val="Arial"/>
        <family val="2"/>
      </rPr>
      <t xml:space="preserve">(Evropské sdružení volného obchodu):  </t>
    </r>
  </si>
  <si>
    <t xml:space="preserve">Island, Lichtenštejnsko, Norsko (vč. území Svalbard a Jan Mayen), Švýcarsko </t>
  </si>
  <si>
    <t>Ostatní vyspělé tržní ekonomiky:</t>
  </si>
  <si>
    <t xml:space="preserve">Rozvojové ekonomiky: </t>
  </si>
  <si>
    <t>Tranzitivní ekonomiky:</t>
  </si>
  <si>
    <r>
      <t>SNS</t>
    </r>
    <r>
      <rPr>
        <i/>
        <sz val="10"/>
        <color indexed="8"/>
        <rFont val="Arial"/>
        <family val="2"/>
      </rPr>
      <t xml:space="preserve"> (Společenství nezávislých států):</t>
    </r>
  </si>
  <si>
    <t>Arménie, Ázerbajdžán, Bělorusko, Kazachstán, Kyrgyzstán, Moldavsko, Rusko, Tádžikistán, Turkmenistán, Ukrajina, Uzbekistán</t>
  </si>
  <si>
    <t xml:space="preserve">Ostatní: </t>
  </si>
  <si>
    <t>Čína, Kuba, Laos, Mongolsko, Severní Korea, Vietnam</t>
  </si>
  <si>
    <r>
      <t>OECD</t>
    </r>
    <r>
      <rPr>
        <i/>
        <sz val="10"/>
        <color indexed="8"/>
        <rFont val="Arial"/>
        <family val="2"/>
      </rPr>
      <t xml:space="preserve"> (Organizace pro hospodářskou spolupráci a rozvoj): </t>
    </r>
  </si>
  <si>
    <t>MPO - odbor řízení exportní strategie</t>
  </si>
  <si>
    <t xml:space="preserve">MPO - odbor řízení exportní strategie </t>
  </si>
  <si>
    <t xml:space="preserve"> ** Státy EU 28</t>
  </si>
  <si>
    <r>
      <t xml:space="preserve">EU28 </t>
    </r>
    <r>
      <rPr>
        <i/>
        <sz val="10"/>
        <color indexed="8"/>
        <rFont val="Arial"/>
        <family val="2"/>
      </rPr>
      <t>-</t>
    </r>
    <r>
      <rPr>
        <b/>
        <i/>
        <sz val="10"/>
        <color indexed="8"/>
        <rFont val="Arial"/>
        <family val="2"/>
      </rPr>
      <t xml:space="preserve"> </t>
    </r>
    <r>
      <rPr>
        <i/>
        <sz val="10"/>
        <color indexed="8"/>
        <rFont val="Arial"/>
        <family val="2"/>
      </rPr>
      <t xml:space="preserve">Evropská unie: </t>
    </r>
  </si>
  <si>
    <t>Belgie, Bulharsko, Česká republika, Dánsko, Estonsko, Finsko, Francie (vč. Monaka a departementů  - Francouzská Guyana, Guadeloupe, Martinik a Réunion), Chorvatsko, Irsko, Itálie, Kypr, Litva, Lotyšsko, Lucembursko, Maďarsko, Malta, Německo, Nizozemsko, Polsko, Portugalsko, Rakousko, Rumunsko, Řecko, Slovensko, Slovinsko, Velká Británie a Severní Irsko (vč. ostrovů Man, Guernsey a Jersey), Španělsko, Švédsko</t>
  </si>
  <si>
    <t>Země EU27 + země ESVO + ostatní vyspělé tržní ekonomiky</t>
  </si>
  <si>
    <t>Andorra, Austrálie, Faerské ostrovy, Gibraltar, Grónsko, Izrael, Japonsko, Jihoafrická republika, Kanada,  Nový Zéland, San Marino, Spojené státy americké (vč. Portorika), Turecko, Svatý stolec (Vatikán)</t>
  </si>
  <si>
    <t>Albánie,  Bosna a Hercegovina, Černá Hora, Gruzie, Kosovo, Makedonie, Srbsko</t>
  </si>
  <si>
    <t>VYSVĚTLIVKY   A   UPOZORNĚNÍ   PRO   UŽIVATELE</t>
  </si>
  <si>
    <t>1.</t>
  </si>
  <si>
    <t>a)</t>
  </si>
  <si>
    <t>b)</t>
  </si>
  <si>
    <t>2.</t>
  </si>
  <si>
    <r>
      <t>(37. kalendářní den po ukončení sledovaného období)</t>
    </r>
    <r>
      <rPr>
        <b/>
        <sz val="9"/>
        <rFont val="Arial CE"/>
        <family val="2"/>
        <charset val="238"/>
      </rPr>
      <t>:</t>
    </r>
  </si>
  <si>
    <t>Údaje za období</t>
  </si>
  <si>
    <t>Datum zveřejnění</t>
  </si>
  <si>
    <t>Poznámka</t>
  </si>
  <si>
    <t>3.</t>
  </si>
  <si>
    <t>Statistika zahraničního obchodu vzniká spojováním dat ze dvou systémů - Intrastat (statistika vnitrounijního obchodu, která  je založena na generálním systému obchodu; data jsou získávána prostřednictvím výkazů přímo od firem) a Extrastat (statistika zahraničního obchodu se zeměmi mimo EU, která je založena na speciálním systému obchodu; zdrojem statistických údajů je celní prohlášení).</t>
  </si>
  <si>
    <t>Do statistiky se nezahrnuje zboží v režimu tranzitu, zjednodušeného oběhu, dočasného použití, propuštění do volného oběhu po aktivním zušlechtění nebo přepracování pod celním dohledem, nezákonný obchod, provozní leasing, měnové zlato, zboží pro diplomatické účely, pomoc v oblastech zasažených živelnými pohromami.</t>
  </si>
  <si>
    <t>Do Intrastatu se nezahrnují jednotlivé obchodní operace realizované osobami, které nejsou zaregistrované k DPH. Povinnost vykazovat nemají ani zpravodajské jednotky, které nedosáhnou hodnotu prahů pro vykazování (8 milionů  Kč pro přijetí, 8 milionů Kč pro odeslání), avšak jimi realizovaný obchod se do statistiky zahrnuje pomocí matematicko-statistických dopočtů.</t>
  </si>
  <si>
    <t>4.</t>
  </si>
  <si>
    <t>Údaje v USD a EUR sledovaného roku jsou přepočteny průměrnými měsíčními kurzy ČNB, údaje roku předchozího kumulovaným kurzem ČNB (viz str. 24).</t>
  </si>
  <si>
    <t>5.</t>
  </si>
  <si>
    <t>Veškeré údaje v tabulkách jsou zpracovány z hodnot v korunách a následně zaokrouhleny na tisíce resp. miliony.   Z toho důvodu nemusí souhlasit součet částí celku s celkovým údajem a mohou se vyskytnout i drobné diference.</t>
  </si>
  <si>
    <t>Země</t>
  </si>
  <si>
    <t>Brazílie</t>
  </si>
  <si>
    <t>Čína</t>
  </si>
  <si>
    <t>Indie</t>
  </si>
  <si>
    <t>Irák</t>
  </si>
  <si>
    <t>Kazachstán</t>
  </si>
  <si>
    <t>Mexiko</t>
  </si>
  <si>
    <t>Srbsko</t>
  </si>
  <si>
    <t>Turecko</t>
  </si>
  <si>
    <t>Ukrajina</t>
  </si>
  <si>
    <t>Vietnam</t>
  </si>
  <si>
    <t>Celkem prioritní země a země zájmu mimo EU</t>
  </si>
  <si>
    <t>Angola</t>
  </si>
  <si>
    <t>Argentina</t>
  </si>
  <si>
    <t>Austrálie</t>
  </si>
  <si>
    <t>Ázerbájdžán</t>
  </si>
  <si>
    <t>Bělorusko</t>
  </si>
  <si>
    <t>Egypt</t>
  </si>
  <si>
    <t>Etiopie</t>
  </si>
  <si>
    <t>Ghana</t>
  </si>
  <si>
    <t>Chile</t>
  </si>
  <si>
    <t>Indonésie</t>
  </si>
  <si>
    <t>Izrael</t>
  </si>
  <si>
    <t>Japonsko</t>
  </si>
  <si>
    <t>Jižní Afrika</t>
  </si>
  <si>
    <t>Kanada</t>
  </si>
  <si>
    <t>Kolumbie</t>
  </si>
  <si>
    <t>Maroko</t>
  </si>
  <si>
    <t>Moldavsko</t>
  </si>
  <si>
    <t>Nigérie</t>
  </si>
  <si>
    <t>Norsko</t>
  </si>
  <si>
    <t>Peru</t>
  </si>
  <si>
    <t>Senegal</t>
  </si>
  <si>
    <t>Singapur</t>
  </si>
  <si>
    <t>Spojené Arabské Emiráty</t>
  </si>
  <si>
    <t>Švýcarsko</t>
  </si>
  <si>
    <t>Thajsko</t>
  </si>
  <si>
    <t xml:space="preserve">Celkem </t>
  </si>
  <si>
    <t>Celkem země zájmu mimo EU a prioritní země</t>
  </si>
  <si>
    <r>
      <t xml:space="preserve">V části </t>
    </r>
    <r>
      <rPr>
        <b/>
        <sz val="9"/>
        <rFont val="Arial CE"/>
        <family val="2"/>
        <charset val="238"/>
      </rPr>
      <t>I. Základní údaje o zahraničním obchodu ČR</t>
    </r>
    <r>
      <rPr>
        <sz val="9"/>
        <rFont val="Arial CE"/>
        <family val="2"/>
        <charset val="238"/>
      </rPr>
      <t xml:space="preserve"> jsou uvedeny</t>
    </r>
    <r>
      <rPr>
        <b/>
        <sz val="9"/>
        <rFont val="Arial CE"/>
        <charset val="238"/>
      </rPr>
      <t xml:space="preserve"> zpřesněné</t>
    </r>
    <r>
      <rPr>
        <b/>
        <sz val="9"/>
        <rFont val="Arial CE"/>
        <family val="2"/>
        <charset val="238"/>
      </rPr>
      <t xml:space="preserve"> údaje r. 2015 dle závěrky k 29.3.2016.</t>
    </r>
  </si>
  <si>
    <r>
      <t xml:space="preserve">V části </t>
    </r>
    <r>
      <rPr>
        <b/>
        <sz val="9"/>
        <rFont val="Arial CE"/>
        <family val="2"/>
        <charset val="238"/>
      </rPr>
      <t xml:space="preserve">III. Vývoz a dovoz za srovnatelné období r. 2015 </t>
    </r>
    <r>
      <rPr>
        <sz val="9"/>
        <rFont val="Arial CE"/>
        <family val="2"/>
        <charset val="238"/>
      </rPr>
      <t xml:space="preserve">jsou uvedeny </t>
    </r>
    <r>
      <rPr>
        <b/>
        <sz val="9"/>
        <rFont val="Arial CE"/>
        <family val="2"/>
        <charset val="238"/>
      </rPr>
      <t xml:space="preserve">předběžné údaje dle závěrky k 29.1.2016 </t>
    </r>
  </si>
  <si>
    <t>(zpřesněné údaje dle závěrky k 29.3.2016 nejsou v této struktuře zatím k dispozici).</t>
  </si>
  <si>
    <t>Zahraniční obchod ČR v jednotlivých měsících roku  - jednotlivě</t>
  </si>
  <si>
    <t>Vývoz dle jednotlivých měsíců   (v mil. Kč)</t>
  </si>
  <si>
    <t>Dovoz dle jednotlivých měsíců   (v mil. Kč)</t>
  </si>
  <si>
    <t>Teritoriální struktura ZO dle jednotlivých měsíců  (v mil. Kč)</t>
  </si>
  <si>
    <t>Teritoriální struktura ZO dle jednotlivých měsíců   (v mil. USD)</t>
  </si>
  <si>
    <t>Teritoriální struktura ZO dle jednotlivých měsíců   (v mil. EUR)</t>
  </si>
  <si>
    <t>Zahraniční obchod ČR v jednotlivých měsících   - načítaně</t>
  </si>
  <si>
    <t>Zdrojem informací o zahraničním obchodu (přeshraniční statistika) jsou data získávaná celními orgány. Sběr dat a prvotní kontrolu zajišťuje Generální ředitelství cel, další zpracování, kontrolu a zveřejnění provádí Český statistický úřad.</t>
  </si>
  <si>
    <t>2017</t>
  </si>
  <si>
    <t>27,020</t>
  </si>
  <si>
    <t>25,457</t>
  </si>
  <si>
    <t>Vývoz dle jednotlivých měsíců   (v mil. USD)</t>
  </si>
  <si>
    <t>Dovoz dle jednotlivých měsíců   (v mil. USD)</t>
  </si>
  <si>
    <t>Vývoz dle jednotlivých měsíců   (v mil. EUR)</t>
  </si>
  <si>
    <t>Dovoz dle jednotlivých měsíců   (v mil. EUR)</t>
  </si>
  <si>
    <t>25,390</t>
  </si>
  <si>
    <t>25,425</t>
  </si>
  <si>
    <t>Typ výstupu :  </t>
  </si>
  <si>
    <t>Normální</t>
  </si>
  <si>
    <t>Směr obchodu :  </t>
  </si>
  <si>
    <t>Vývoz</t>
  </si>
  <si>
    <t>Dovoz</t>
  </si>
  <si>
    <t>Období :  </t>
  </si>
  <si>
    <t>Kód země</t>
  </si>
  <si>
    <t>Název země</t>
  </si>
  <si>
    <t>Stat. hodnota CZK(tis.)</t>
  </si>
  <si>
    <t>Stat. hodnota USD(tis.)</t>
  </si>
  <si>
    <t>ESVO</t>
  </si>
  <si>
    <t>OECD</t>
  </si>
  <si>
    <t>Ostatní vyspělé tržní ekonomiky</t>
  </si>
  <si>
    <t>EU28</t>
  </si>
  <si>
    <t>Nespecifikováno</t>
  </si>
  <si>
    <t>Ostatní</t>
  </si>
  <si>
    <t>Rozvojové ekonomiky</t>
  </si>
  <si>
    <t>Společenství nezávislých států</t>
  </si>
  <si>
    <t>Vyspělé tržní ekonomiky</t>
  </si>
  <si>
    <t>Tranzitivní ekonomiky</t>
  </si>
  <si>
    <t>BR</t>
  </si>
  <si>
    <t>CA</t>
  </si>
  <si>
    <t>CN</t>
  </si>
  <si>
    <t>DE</t>
  </si>
  <si>
    <t>Německo</t>
  </si>
  <si>
    <t>IN</t>
  </si>
  <si>
    <t>RU</t>
  </si>
  <si>
    <t>Ruská federace</t>
  </si>
  <si>
    <t>SK</t>
  </si>
  <si>
    <t>Slovensko</t>
  </si>
  <si>
    <t>TR</t>
  </si>
  <si>
    <t>UA</t>
  </si>
  <si>
    <t>US</t>
  </si>
  <si>
    <t>Spojené státy</t>
  </si>
  <si>
    <t>Stat. hodnota EUR(tis.)</t>
  </si>
  <si>
    <t>Uskupení zemí</t>
  </si>
  <si>
    <t>Vybrané země</t>
  </si>
  <si>
    <t>BR,CA,CN,DE,IN,RU,SK,TR,UA,US</t>
  </si>
  <si>
    <t>Data v tabulce jsou :  </t>
  </si>
  <si>
    <t>s dopočty</t>
  </si>
  <si>
    <t>Netto (kg)</t>
  </si>
  <si>
    <t>Typ</t>
  </si>
  <si>
    <t>Výběr</t>
  </si>
  <si>
    <t>Nový rok</t>
  </si>
  <si>
    <t>Původní rok</t>
  </si>
  <si>
    <t>Kod</t>
  </si>
  <si>
    <t>Oficiální název</t>
  </si>
  <si>
    <t>Název</t>
  </si>
  <si>
    <r>
      <rPr>
        <b/>
        <sz val="9"/>
        <color indexed="63"/>
        <rFont val="Calibri"/>
        <family val="2"/>
        <charset val="238"/>
        <scheme val="minor"/>
      </rPr>
      <t>AF</t>
    </r>
  </si>
  <si>
    <r>
      <rPr>
        <sz val="9"/>
        <color indexed="63"/>
        <rFont val="Calibri"/>
        <family val="2"/>
        <charset val="238"/>
        <scheme val="minor"/>
      </rPr>
      <t>Afghánistán</t>
    </r>
  </si>
  <si>
    <r>
      <rPr>
        <sz val="9"/>
        <color indexed="63"/>
        <rFont val="Calibri"/>
        <family val="2"/>
        <charset val="238"/>
        <scheme val="minor"/>
      </rPr>
      <t>Afghanistan</t>
    </r>
  </si>
  <si>
    <r>
      <rPr>
        <b/>
        <sz val="9"/>
        <color indexed="63"/>
        <rFont val="Calibri"/>
        <family val="2"/>
        <charset val="238"/>
        <scheme val="minor"/>
      </rPr>
      <t>AL</t>
    </r>
  </si>
  <si>
    <r>
      <rPr>
        <sz val="9"/>
        <color indexed="63"/>
        <rFont val="Calibri"/>
        <family val="2"/>
        <charset val="238"/>
        <scheme val="minor"/>
      </rPr>
      <t>Albánie</t>
    </r>
  </si>
  <si>
    <r>
      <rPr>
        <sz val="9"/>
        <color indexed="63"/>
        <rFont val="Calibri"/>
        <family val="2"/>
        <charset val="238"/>
        <scheme val="minor"/>
      </rPr>
      <t>Albania</t>
    </r>
  </si>
  <si>
    <r>
      <rPr>
        <b/>
        <sz val="9"/>
        <color indexed="63"/>
        <rFont val="Calibri"/>
        <family val="2"/>
        <charset val="238"/>
        <scheme val="minor"/>
      </rPr>
      <t>DZ</t>
    </r>
  </si>
  <si>
    <r>
      <rPr>
        <sz val="9"/>
        <color indexed="63"/>
        <rFont val="Calibri"/>
        <family val="2"/>
        <charset val="238"/>
        <scheme val="minor"/>
      </rPr>
      <t>Alžírsko</t>
    </r>
  </si>
  <si>
    <r>
      <rPr>
        <sz val="9"/>
        <color indexed="63"/>
        <rFont val="Calibri"/>
        <family val="2"/>
        <charset val="238"/>
        <scheme val="minor"/>
      </rPr>
      <t>Algeria</t>
    </r>
  </si>
  <si>
    <r>
      <rPr>
        <b/>
        <sz val="9"/>
        <color indexed="63"/>
        <rFont val="Calibri"/>
        <family val="2"/>
        <charset val="238"/>
        <scheme val="minor"/>
      </rPr>
      <t>AS</t>
    </r>
  </si>
  <si>
    <r>
      <rPr>
        <sz val="9"/>
        <color indexed="63"/>
        <rFont val="Calibri"/>
        <family val="2"/>
        <charset val="238"/>
        <scheme val="minor"/>
      </rPr>
      <t>Americká Samoa</t>
    </r>
  </si>
  <si>
    <r>
      <rPr>
        <sz val="9"/>
        <color indexed="63"/>
        <rFont val="Calibri"/>
        <family val="2"/>
        <charset val="238"/>
        <scheme val="minor"/>
      </rPr>
      <t>American Samoa</t>
    </r>
  </si>
  <si>
    <r>
      <rPr>
        <b/>
        <sz val="9"/>
        <color indexed="63"/>
        <rFont val="Calibri"/>
        <family val="2"/>
        <charset val="238"/>
        <scheme val="minor"/>
      </rPr>
      <t>VI</t>
    </r>
  </si>
  <si>
    <r>
      <rPr>
        <sz val="9"/>
        <color indexed="63"/>
        <rFont val="Calibri"/>
        <family val="2"/>
        <charset val="238"/>
        <scheme val="minor"/>
      </rPr>
      <t>Americké Panenské ostrovy</t>
    </r>
  </si>
  <si>
    <r>
      <rPr>
        <sz val="9"/>
        <color indexed="63"/>
        <rFont val="Calibri"/>
        <family val="2"/>
        <charset val="238"/>
        <scheme val="minor"/>
      </rPr>
      <t>Virgin Islands, United States</t>
    </r>
  </si>
  <si>
    <r>
      <rPr>
        <b/>
        <sz val="9"/>
        <color indexed="63"/>
        <rFont val="Calibri"/>
        <family val="2"/>
        <charset val="238"/>
        <scheme val="minor"/>
      </rPr>
      <t>AD</t>
    </r>
  </si>
  <si>
    <r>
      <rPr>
        <sz val="9"/>
        <color indexed="63"/>
        <rFont val="Calibri"/>
        <family val="2"/>
        <charset val="238"/>
        <scheme val="minor"/>
      </rPr>
      <t>Andorra</t>
    </r>
  </si>
  <si>
    <r>
      <rPr>
        <b/>
        <sz val="9"/>
        <color indexed="63"/>
        <rFont val="Calibri"/>
        <family val="2"/>
        <charset val="238"/>
        <scheme val="minor"/>
      </rPr>
      <t>AO</t>
    </r>
  </si>
  <si>
    <r>
      <rPr>
        <sz val="9"/>
        <color indexed="63"/>
        <rFont val="Calibri"/>
        <family val="2"/>
        <charset val="238"/>
        <scheme val="minor"/>
      </rPr>
      <t>Angola</t>
    </r>
  </si>
  <si>
    <r>
      <rPr>
        <b/>
        <sz val="9"/>
        <color indexed="63"/>
        <rFont val="Calibri"/>
        <family val="2"/>
        <charset val="238"/>
        <scheme val="minor"/>
      </rPr>
      <t>AI</t>
    </r>
  </si>
  <si>
    <r>
      <rPr>
        <sz val="9"/>
        <color indexed="63"/>
        <rFont val="Calibri"/>
        <family val="2"/>
        <charset val="238"/>
        <scheme val="minor"/>
      </rPr>
      <t>Anguilla</t>
    </r>
  </si>
  <si>
    <r>
      <rPr>
        <b/>
        <sz val="9"/>
        <color indexed="63"/>
        <rFont val="Calibri"/>
        <family val="2"/>
        <charset val="238"/>
        <scheme val="minor"/>
      </rPr>
      <t>AQ</t>
    </r>
  </si>
  <si>
    <r>
      <rPr>
        <sz val="9"/>
        <color indexed="63"/>
        <rFont val="Calibri"/>
        <family val="2"/>
        <charset val="238"/>
        <scheme val="minor"/>
      </rPr>
      <t>Antarktida</t>
    </r>
  </si>
  <si>
    <r>
      <rPr>
        <sz val="9"/>
        <color indexed="63"/>
        <rFont val="Calibri"/>
        <family val="2"/>
        <charset val="238"/>
        <scheme val="minor"/>
      </rPr>
      <t>Antarctica</t>
    </r>
  </si>
  <si>
    <r>
      <rPr>
        <b/>
        <sz val="9"/>
        <color indexed="63"/>
        <rFont val="Calibri"/>
        <family val="2"/>
        <charset val="238"/>
        <scheme val="minor"/>
      </rPr>
      <t>AG</t>
    </r>
  </si>
  <si>
    <r>
      <rPr>
        <sz val="9"/>
        <color indexed="63"/>
        <rFont val="Calibri"/>
        <family val="2"/>
        <charset val="238"/>
        <scheme val="minor"/>
      </rPr>
      <t>Antigua a Barbuda</t>
    </r>
  </si>
  <si>
    <r>
      <rPr>
        <sz val="9"/>
        <color indexed="63"/>
        <rFont val="Calibri"/>
        <family val="2"/>
        <charset val="238"/>
        <scheme val="minor"/>
      </rPr>
      <t>Antigua and Barbuda</t>
    </r>
  </si>
  <si>
    <r>
      <rPr>
        <b/>
        <sz val="9"/>
        <color indexed="63"/>
        <rFont val="Calibri"/>
        <family val="2"/>
        <charset val="238"/>
        <scheme val="minor"/>
      </rPr>
      <t>AR</t>
    </r>
  </si>
  <si>
    <r>
      <rPr>
        <sz val="9"/>
        <color indexed="63"/>
        <rFont val="Calibri"/>
        <family val="2"/>
        <charset val="238"/>
        <scheme val="minor"/>
      </rPr>
      <t>Argentina</t>
    </r>
  </si>
  <si>
    <r>
      <rPr>
        <b/>
        <sz val="9"/>
        <color indexed="63"/>
        <rFont val="Calibri"/>
        <family val="2"/>
        <charset val="238"/>
        <scheme val="minor"/>
      </rPr>
      <t>AM</t>
    </r>
  </si>
  <si>
    <r>
      <rPr>
        <sz val="9"/>
        <color indexed="63"/>
        <rFont val="Calibri"/>
        <family val="2"/>
        <charset val="238"/>
        <scheme val="minor"/>
      </rPr>
      <t>Arménie</t>
    </r>
  </si>
  <si>
    <r>
      <rPr>
        <sz val="9"/>
        <color indexed="63"/>
        <rFont val="Calibri"/>
        <family val="2"/>
        <charset val="238"/>
        <scheme val="minor"/>
      </rPr>
      <t>Armenia</t>
    </r>
  </si>
  <si>
    <r>
      <rPr>
        <b/>
        <sz val="9"/>
        <color indexed="63"/>
        <rFont val="Calibri"/>
        <family val="2"/>
        <charset val="238"/>
        <scheme val="minor"/>
      </rPr>
      <t>AW</t>
    </r>
  </si>
  <si>
    <r>
      <rPr>
        <sz val="9"/>
        <color indexed="63"/>
        <rFont val="Calibri"/>
        <family val="2"/>
        <charset val="238"/>
        <scheme val="minor"/>
      </rPr>
      <t>Aruba</t>
    </r>
  </si>
  <si>
    <r>
      <rPr>
        <b/>
        <sz val="9"/>
        <color indexed="63"/>
        <rFont val="Calibri"/>
        <family val="2"/>
        <charset val="238"/>
        <scheme val="minor"/>
      </rPr>
      <t>AU</t>
    </r>
  </si>
  <si>
    <r>
      <rPr>
        <sz val="9"/>
        <color indexed="63"/>
        <rFont val="Calibri"/>
        <family val="2"/>
        <charset val="238"/>
        <scheme val="minor"/>
      </rPr>
      <t>Austrálie</t>
    </r>
  </si>
  <si>
    <r>
      <rPr>
        <sz val="9"/>
        <color indexed="63"/>
        <rFont val="Calibri"/>
        <family val="2"/>
        <charset val="238"/>
        <scheme val="minor"/>
      </rPr>
      <t>Australia</t>
    </r>
  </si>
  <si>
    <r>
      <rPr>
        <b/>
        <sz val="9"/>
        <color indexed="63"/>
        <rFont val="Calibri"/>
        <family val="2"/>
        <charset val="238"/>
        <scheme val="minor"/>
      </rPr>
      <t>AZ</t>
    </r>
  </si>
  <si>
    <r>
      <rPr>
        <sz val="9"/>
        <color indexed="63"/>
        <rFont val="Calibri"/>
        <family val="2"/>
        <charset val="238"/>
        <scheme val="minor"/>
      </rPr>
      <t>Ázerbájdžán</t>
    </r>
  </si>
  <si>
    <r>
      <rPr>
        <sz val="9"/>
        <color indexed="63"/>
        <rFont val="Calibri"/>
        <family val="2"/>
        <charset val="238"/>
        <scheme val="minor"/>
      </rPr>
      <t>Azerbaijan</t>
    </r>
  </si>
  <si>
    <r>
      <rPr>
        <b/>
        <sz val="9"/>
        <color indexed="63"/>
        <rFont val="Calibri"/>
        <family val="2"/>
        <charset val="238"/>
        <scheme val="minor"/>
      </rPr>
      <t>BS</t>
    </r>
  </si>
  <si>
    <r>
      <rPr>
        <sz val="9"/>
        <color indexed="63"/>
        <rFont val="Calibri"/>
        <family val="2"/>
        <charset val="238"/>
        <scheme val="minor"/>
      </rPr>
      <t>Bahamy</t>
    </r>
  </si>
  <si>
    <r>
      <rPr>
        <sz val="9"/>
        <color indexed="63"/>
        <rFont val="Calibri"/>
        <family val="2"/>
        <charset val="238"/>
        <scheme val="minor"/>
      </rPr>
      <t>Bahamas</t>
    </r>
  </si>
  <si>
    <r>
      <rPr>
        <b/>
        <sz val="9"/>
        <color indexed="63"/>
        <rFont val="Calibri"/>
        <family val="2"/>
        <charset val="238"/>
        <scheme val="minor"/>
      </rPr>
      <t>BH</t>
    </r>
  </si>
  <si>
    <r>
      <rPr>
        <sz val="9"/>
        <color indexed="63"/>
        <rFont val="Calibri"/>
        <family val="2"/>
        <charset val="238"/>
        <scheme val="minor"/>
      </rPr>
      <t>Bahrajn</t>
    </r>
  </si>
  <si>
    <r>
      <rPr>
        <sz val="9"/>
        <color indexed="63"/>
        <rFont val="Calibri"/>
        <family val="2"/>
        <charset val="238"/>
        <scheme val="minor"/>
      </rPr>
      <t>Bahrain</t>
    </r>
  </si>
  <si>
    <r>
      <rPr>
        <b/>
        <sz val="9"/>
        <color indexed="63"/>
        <rFont val="Calibri"/>
        <family val="2"/>
        <charset val="238"/>
        <scheme val="minor"/>
      </rPr>
      <t>BD</t>
    </r>
  </si>
  <si>
    <r>
      <rPr>
        <sz val="9"/>
        <color indexed="63"/>
        <rFont val="Calibri"/>
        <family val="2"/>
        <charset val="238"/>
        <scheme val="minor"/>
      </rPr>
      <t>Bangladéš</t>
    </r>
  </si>
  <si>
    <r>
      <rPr>
        <sz val="9"/>
        <color indexed="63"/>
        <rFont val="Calibri"/>
        <family val="2"/>
        <charset val="238"/>
        <scheme val="minor"/>
      </rPr>
      <t>Bangladesh</t>
    </r>
  </si>
  <si>
    <r>
      <rPr>
        <b/>
        <sz val="9"/>
        <color indexed="63"/>
        <rFont val="Calibri"/>
        <family val="2"/>
        <charset val="238"/>
        <scheme val="minor"/>
      </rPr>
      <t>BB</t>
    </r>
  </si>
  <si>
    <r>
      <rPr>
        <sz val="9"/>
        <color indexed="63"/>
        <rFont val="Calibri"/>
        <family val="2"/>
        <charset val="238"/>
        <scheme val="minor"/>
      </rPr>
      <t>Barbados</t>
    </r>
  </si>
  <si>
    <r>
      <rPr>
        <b/>
        <sz val="9"/>
        <color indexed="63"/>
        <rFont val="Calibri"/>
        <family val="2"/>
        <charset val="238"/>
        <scheme val="minor"/>
      </rPr>
      <t>BE</t>
    </r>
  </si>
  <si>
    <r>
      <rPr>
        <sz val="9"/>
        <color indexed="63"/>
        <rFont val="Calibri"/>
        <family val="2"/>
        <charset val="238"/>
        <scheme val="minor"/>
      </rPr>
      <t>Belgie</t>
    </r>
  </si>
  <si>
    <r>
      <rPr>
        <sz val="9"/>
        <color indexed="63"/>
        <rFont val="Calibri"/>
        <family val="2"/>
        <charset val="238"/>
        <scheme val="minor"/>
      </rPr>
      <t>Belgium</t>
    </r>
  </si>
  <si>
    <r>
      <rPr>
        <b/>
        <sz val="9"/>
        <color indexed="63"/>
        <rFont val="Calibri"/>
        <family val="2"/>
        <charset val="238"/>
        <scheme val="minor"/>
      </rPr>
      <t>BZ</t>
    </r>
  </si>
  <si>
    <r>
      <rPr>
        <sz val="9"/>
        <color indexed="63"/>
        <rFont val="Calibri"/>
        <family val="2"/>
        <charset val="238"/>
        <scheme val="minor"/>
      </rPr>
      <t>Belize</t>
    </r>
  </si>
  <si>
    <r>
      <rPr>
        <b/>
        <sz val="9"/>
        <color indexed="63"/>
        <rFont val="Calibri"/>
        <family val="2"/>
        <charset val="238"/>
        <scheme val="minor"/>
      </rPr>
      <t>BY</t>
    </r>
  </si>
  <si>
    <r>
      <rPr>
        <sz val="9"/>
        <color indexed="63"/>
        <rFont val="Calibri"/>
        <family val="2"/>
        <charset val="238"/>
        <scheme val="minor"/>
      </rPr>
      <t>Bělorusko</t>
    </r>
  </si>
  <si>
    <r>
      <rPr>
        <sz val="9"/>
        <color indexed="63"/>
        <rFont val="Calibri"/>
        <family val="2"/>
        <charset val="238"/>
        <scheme val="minor"/>
      </rPr>
      <t>Belarus</t>
    </r>
  </si>
  <si>
    <r>
      <rPr>
        <b/>
        <sz val="9"/>
        <color indexed="63"/>
        <rFont val="Calibri"/>
        <family val="2"/>
        <charset val="238"/>
        <scheme val="minor"/>
      </rPr>
      <t>BJ</t>
    </r>
  </si>
  <si>
    <r>
      <rPr>
        <sz val="9"/>
        <color indexed="63"/>
        <rFont val="Calibri"/>
        <family val="2"/>
        <charset val="238"/>
        <scheme val="minor"/>
      </rPr>
      <t>Benin</t>
    </r>
  </si>
  <si>
    <r>
      <rPr>
        <b/>
        <sz val="9"/>
        <color indexed="63"/>
        <rFont val="Calibri"/>
        <family val="2"/>
        <charset val="238"/>
        <scheme val="minor"/>
      </rPr>
      <t>BM</t>
    </r>
  </si>
  <si>
    <r>
      <rPr>
        <sz val="9"/>
        <color indexed="63"/>
        <rFont val="Calibri"/>
        <family val="2"/>
        <charset val="238"/>
        <scheme val="minor"/>
      </rPr>
      <t>Bermudy</t>
    </r>
  </si>
  <si>
    <r>
      <rPr>
        <sz val="9"/>
        <color indexed="63"/>
        <rFont val="Calibri"/>
        <family val="2"/>
        <charset val="238"/>
        <scheme val="minor"/>
      </rPr>
      <t>Bermuda</t>
    </r>
  </si>
  <si>
    <r>
      <rPr>
        <b/>
        <sz val="9"/>
        <color indexed="63"/>
        <rFont val="Calibri"/>
        <family val="2"/>
        <charset val="238"/>
        <scheme val="minor"/>
      </rPr>
      <t>BT</t>
    </r>
  </si>
  <si>
    <r>
      <rPr>
        <sz val="9"/>
        <color indexed="63"/>
        <rFont val="Calibri"/>
        <family val="2"/>
        <charset val="238"/>
        <scheme val="minor"/>
      </rPr>
      <t>Bhútán</t>
    </r>
  </si>
  <si>
    <r>
      <rPr>
        <sz val="9"/>
        <color indexed="63"/>
        <rFont val="Calibri"/>
        <family val="2"/>
        <charset val="238"/>
        <scheme val="minor"/>
      </rPr>
      <t>Bhutan</t>
    </r>
  </si>
  <si>
    <r>
      <rPr>
        <b/>
        <sz val="9"/>
        <color indexed="63"/>
        <rFont val="Calibri"/>
        <family val="2"/>
        <charset val="238"/>
        <scheme val="minor"/>
      </rPr>
      <t>VE</t>
    </r>
  </si>
  <si>
    <r>
      <rPr>
        <sz val="9"/>
        <color indexed="63"/>
        <rFont val="Calibri"/>
        <family val="2"/>
        <charset val="238"/>
        <scheme val="minor"/>
      </rPr>
      <t>Bolívarovská republika Venezuela</t>
    </r>
  </si>
  <si>
    <r>
      <rPr>
        <sz val="9"/>
        <color indexed="63"/>
        <rFont val="Calibri"/>
        <family val="2"/>
        <charset val="238"/>
        <scheme val="minor"/>
      </rPr>
      <t>Venezuela, Bolivarian Republic of</t>
    </r>
  </si>
  <si>
    <r>
      <rPr>
        <b/>
        <sz val="9"/>
        <color indexed="63"/>
        <rFont val="Calibri"/>
        <family val="2"/>
        <charset val="238"/>
        <scheme val="minor"/>
      </rPr>
      <t>BQ</t>
    </r>
  </si>
  <si>
    <r>
      <rPr>
        <sz val="9"/>
        <color indexed="63"/>
        <rFont val="Calibri"/>
        <family val="2"/>
        <charset val="238"/>
        <scheme val="minor"/>
      </rPr>
      <t>Bonaire, Svatý Eustach a Saba</t>
    </r>
  </si>
  <si>
    <r>
      <rPr>
        <sz val="9"/>
        <color indexed="63"/>
        <rFont val="Calibri"/>
        <family val="2"/>
        <charset val="238"/>
        <scheme val="minor"/>
      </rPr>
      <t>Bonaire, Sint Eustatius and Saba</t>
    </r>
  </si>
  <si>
    <r>
      <rPr>
        <b/>
        <sz val="9"/>
        <color indexed="63"/>
        <rFont val="Calibri"/>
        <family val="2"/>
        <charset val="238"/>
        <scheme val="minor"/>
      </rPr>
      <t>BA</t>
    </r>
  </si>
  <si>
    <r>
      <rPr>
        <sz val="9"/>
        <color indexed="63"/>
        <rFont val="Calibri"/>
        <family val="2"/>
        <charset val="238"/>
        <scheme val="minor"/>
      </rPr>
      <t>Bosna a Hercegovina</t>
    </r>
  </si>
  <si>
    <r>
      <rPr>
        <sz val="9"/>
        <color indexed="63"/>
        <rFont val="Calibri"/>
        <family val="2"/>
        <charset val="238"/>
        <scheme val="minor"/>
      </rPr>
      <t>Bosnia and Herzegovina</t>
    </r>
  </si>
  <si>
    <r>
      <rPr>
        <b/>
        <sz val="9"/>
        <color indexed="63"/>
        <rFont val="Calibri"/>
        <family val="2"/>
        <charset val="238"/>
        <scheme val="minor"/>
      </rPr>
      <t>BW</t>
    </r>
  </si>
  <si>
    <r>
      <rPr>
        <sz val="9"/>
        <color indexed="63"/>
        <rFont val="Calibri"/>
        <family val="2"/>
        <charset val="238"/>
        <scheme val="minor"/>
      </rPr>
      <t>Botswana</t>
    </r>
  </si>
  <si>
    <r>
      <rPr>
        <b/>
        <sz val="9"/>
        <color indexed="63"/>
        <rFont val="Calibri"/>
        <family val="2"/>
        <charset val="238"/>
        <scheme val="minor"/>
      </rPr>
      <t>BV</t>
    </r>
  </si>
  <si>
    <r>
      <rPr>
        <sz val="9"/>
        <color indexed="63"/>
        <rFont val="Calibri"/>
        <family val="2"/>
        <charset val="238"/>
        <scheme val="minor"/>
      </rPr>
      <t>Bouvetův ostrov</t>
    </r>
  </si>
  <si>
    <r>
      <rPr>
        <sz val="9"/>
        <color indexed="63"/>
        <rFont val="Calibri"/>
        <family val="2"/>
        <charset val="238"/>
        <scheme val="minor"/>
      </rPr>
      <t>Bouvet Island</t>
    </r>
  </si>
  <si>
    <r>
      <rPr>
        <b/>
        <sz val="9"/>
        <color indexed="63"/>
        <rFont val="Calibri"/>
        <family val="2"/>
        <charset val="238"/>
        <scheme val="minor"/>
      </rPr>
      <t>BR</t>
    </r>
  </si>
  <si>
    <r>
      <rPr>
        <sz val="9"/>
        <color indexed="63"/>
        <rFont val="Calibri"/>
        <family val="2"/>
        <charset val="238"/>
        <scheme val="minor"/>
      </rPr>
      <t>Brazílie</t>
    </r>
  </si>
  <si>
    <r>
      <rPr>
        <sz val="9"/>
        <color indexed="63"/>
        <rFont val="Calibri"/>
        <family val="2"/>
        <charset val="238"/>
        <scheme val="minor"/>
      </rPr>
      <t>Brazil</t>
    </r>
  </si>
  <si>
    <r>
      <rPr>
        <b/>
        <sz val="9"/>
        <color indexed="63"/>
        <rFont val="Calibri"/>
        <family val="2"/>
        <charset val="238"/>
        <scheme val="minor"/>
      </rPr>
      <t>IO</t>
    </r>
  </si>
  <si>
    <r>
      <rPr>
        <sz val="9"/>
        <color indexed="63"/>
        <rFont val="Calibri"/>
        <family val="2"/>
        <charset val="238"/>
        <scheme val="minor"/>
      </rPr>
      <t>Britské indickooceánské  území</t>
    </r>
  </si>
  <si>
    <r>
      <rPr>
        <sz val="9"/>
        <color indexed="63"/>
        <rFont val="Calibri"/>
        <family val="2"/>
        <charset val="238"/>
        <scheme val="minor"/>
      </rPr>
      <t>British Indian Ocean Territory</t>
    </r>
  </si>
  <si>
    <r>
      <rPr>
        <b/>
        <sz val="9"/>
        <color indexed="63"/>
        <rFont val="Calibri"/>
        <family val="2"/>
        <charset val="238"/>
        <scheme val="minor"/>
      </rPr>
      <t>VG</t>
    </r>
  </si>
  <si>
    <r>
      <rPr>
        <sz val="9"/>
        <color indexed="63"/>
        <rFont val="Calibri"/>
        <family val="2"/>
        <charset val="238"/>
        <scheme val="minor"/>
      </rPr>
      <t>Britské Panenské ostrovy</t>
    </r>
  </si>
  <si>
    <r>
      <rPr>
        <sz val="9"/>
        <color indexed="63"/>
        <rFont val="Calibri"/>
        <family val="2"/>
        <charset val="238"/>
        <scheme val="minor"/>
      </rPr>
      <t>Virgin Islands, British</t>
    </r>
  </si>
  <si>
    <r>
      <rPr>
        <b/>
        <sz val="9"/>
        <color indexed="63"/>
        <rFont val="Calibri"/>
        <family val="2"/>
        <charset val="238"/>
        <scheme val="minor"/>
      </rPr>
      <t>BN</t>
    </r>
  </si>
  <si>
    <r>
      <rPr>
        <sz val="9"/>
        <color indexed="63"/>
        <rFont val="Calibri"/>
        <family val="2"/>
        <charset val="238"/>
        <scheme val="minor"/>
      </rPr>
      <t>Brunej Darussalam</t>
    </r>
  </si>
  <si>
    <r>
      <rPr>
        <sz val="9"/>
        <color indexed="63"/>
        <rFont val="Calibri"/>
        <family val="2"/>
        <charset val="238"/>
        <scheme val="minor"/>
      </rPr>
      <t>Brunei Darussalam</t>
    </r>
  </si>
  <si>
    <r>
      <rPr>
        <b/>
        <sz val="9"/>
        <color indexed="63"/>
        <rFont val="Calibri"/>
        <family val="2"/>
        <charset val="238"/>
        <scheme val="minor"/>
      </rPr>
      <t>BG</t>
    </r>
  </si>
  <si>
    <r>
      <rPr>
        <sz val="9"/>
        <color indexed="63"/>
        <rFont val="Calibri"/>
        <family val="2"/>
        <charset val="238"/>
        <scheme val="minor"/>
      </rPr>
      <t>Bulharsko</t>
    </r>
  </si>
  <si>
    <r>
      <rPr>
        <sz val="9"/>
        <color indexed="63"/>
        <rFont val="Calibri"/>
        <family val="2"/>
        <charset val="238"/>
        <scheme val="minor"/>
      </rPr>
      <t>Bulgaria</t>
    </r>
  </si>
  <si>
    <r>
      <rPr>
        <b/>
        <sz val="9"/>
        <color indexed="63"/>
        <rFont val="Calibri"/>
        <family val="2"/>
        <charset val="238"/>
        <scheme val="minor"/>
      </rPr>
      <t>BF</t>
    </r>
  </si>
  <si>
    <r>
      <rPr>
        <sz val="9"/>
        <color indexed="63"/>
        <rFont val="Calibri"/>
        <family val="2"/>
        <charset val="238"/>
        <scheme val="minor"/>
      </rPr>
      <t>Burkina Faso</t>
    </r>
  </si>
  <si>
    <r>
      <rPr>
        <b/>
        <sz val="9"/>
        <color indexed="63"/>
        <rFont val="Calibri"/>
        <family val="2"/>
        <charset val="238"/>
        <scheme val="minor"/>
      </rPr>
      <t>BI</t>
    </r>
  </si>
  <si>
    <r>
      <rPr>
        <sz val="9"/>
        <color indexed="63"/>
        <rFont val="Calibri"/>
        <family val="2"/>
        <charset val="238"/>
        <scheme val="minor"/>
      </rPr>
      <t>Burundi</t>
    </r>
  </si>
  <si>
    <r>
      <rPr>
        <b/>
        <sz val="9"/>
        <color indexed="63"/>
        <rFont val="Calibri"/>
        <family val="2"/>
        <charset val="238"/>
        <scheme val="minor"/>
      </rPr>
      <t xml:space="preserve">MK </t>
    </r>
    <r>
      <rPr>
        <sz val="9"/>
        <color indexed="63"/>
        <rFont val="Calibri"/>
        <family val="2"/>
        <charset val="238"/>
        <scheme val="minor"/>
      </rPr>
      <t>(</t>
    </r>
    <r>
      <rPr>
        <sz val="6"/>
        <color indexed="63"/>
        <rFont val="Calibri"/>
        <family val="2"/>
        <charset val="238"/>
        <scheme val="minor"/>
      </rPr>
      <t>1</t>
    </r>
    <r>
      <rPr>
        <sz val="9"/>
        <color indexed="63"/>
        <rFont val="Calibri"/>
        <family val="2"/>
        <charset val="238"/>
        <scheme val="minor"/>
      </rPr>
      <t>)</t>
    </r>
  </si>
  <si>
    <r>
      <rPr>
        <sz val="9"/>
        <color indexed="63"/>
        <rFont val="Calibri"/>
        <family val="2"/>
        <charset val="238"/>
        <scheme val="minor"/>
      </rPr>
      <t>Bývalá jugoslávská  republika Makedonie</t>
    </r>
  </si>
  <si>
    <r>
      <rPr>
        <sz val="9"/>
        <color indexed="63"/>
        <rFont val="Calibri"/>
        <family val="2"/>
        <charset val="238"/>
        <scheme val="minor"/>
      </rPr>
      <t>Former Yugoslav Republic of Macedonia</t>
    </r>
  </si>
  <si>
    <r>
      <rPr>
        <b/>
        <sz val="9"/>
        <color indexed="63"/>
        <rFont val="Calibri"/>
        <family val="2"/>
        <charset val="238"/>
        <scheme val="minor"/>
      </rPr>
      <t>XC</t>
    </r>
  </si>
  <si>
    <r>
      <rPr>
        <sz val="9"/>
        <color indexed="63"/>
        <rFont val="Calibri"/>
        <family val="2"/>
        <charset val="238"/>
        <scheme val="minor"/>
      </rPr>
      <t>Ceuta</t>
    </r>
  </si>
  <si>
    <r>
      <rPr>
        <b/>
        <sz val="9"/>
        <color indexed="63"/>
        <rFont val="Calibri"/>
        <family val="2"/>
        <charset val="238"/>
        <scheme val="minor"/>
      </rPr>
      <t>CK</t>
    </r>
  </si>
  <si>
    <r>
      <rPr>
        <sz val="9"/>
        <color indexed="63"/>
        <rFont val="Calibri"/>
        <family val="2"/>
        <charset val="238"/>
        <scheme val="minor"/>
      </rPr>
      <t>Cookovy ostrovy</t>
    </r>
  </si>
  <si>
    <r>
      <rPr>
        <sz val="9"/>
        <color indexed="63"/>
        <rFont val="Calibri"/>
        <family val="2"/>
        <charset val="238"/>
        <scheme val="minor"/>
      </rPr>
      <t>Cook Islands</t>
    </r>
  </si>
  <si>
    <r>
      <rPr>
        <b/>
        <sz val="9"/>
        <color indexed="63"/>
        <rFont val="Calibri"/>
        <family val="2"/>
        <charset val="238"/>
        <scheme val="minor"/>
      </rPr>
      <t>CW</t>
    </r>
  </si>
  <si>
    <r>
      <rPr>
        <sz val="9"/>
        <color indexed="63"/>
        <rFont val="Calibri"/>
        <family val="2"/>
        <charset val="238"/>
        <scheme val="minor"/>
      </rPr>
      <t>Curaçao</t>
    </r>
  </si>
  <si>
    <r>
      <rPr>
        <b/>
        <sz val="9"/>
        <color indexed="63"/>
        <rFont val="Calibri"/>
        <family val="2"/>
        <charset val="238"/>
        <scheme val="minor"/>
      </rPr>
      <t>TD</t>
    </r>
  </si>
  <si>
    <r>
      <rPr>
        <sz val="9"/>
        <color indexed="63"/>
        <rFont val="Calibri"/>
        <family val="2"/>
        <charset val="238"/>
        <scheme val="minor"/>
      </rPr>
      <t>Čad</t>
    </r>
  </si>
  <si>
    <r>
      <rPr>
        <sz val="9"/>
        <color indexed="63"/>
        <rFont val="Calibri"/>
        <family val="2"/>
        <charset val="238"/>
        <scheme val="minor"/>
      </rPr>
      <t>Chad</t>
    </r>
  </si>
  <si>
    <r>
      <rPr>
        <b/>
        <sz val="9"/>
        <color indexed="63"/>
        <rFont val="Calibri"/>
        <family val="2"/>
        <charset val="238"/>
        <scheme val="minor"/>
      </rPr>
      <t>ME</t>
    </r>
  </si>
  <si>
    <r>
      <rPr>
        <sz val="9"/>
        <color indexed="63"/>
        <rFont val="Calibri"/>
        <family val="2"/>
        <charset val="238"/>
        <scheme val="minor"/>
      </rPr>
      <t>Černá Hora</t>
    </r>
  </si>
  <si>
    <r>
      <rPr>
        <sz val="9"/>
        <color indexed="63"/>
        <rFont val="Calibri"/>
        <family val="2"/>
        <charset val="238"/>
        <scheme val="minor"/>
      </rPr>
      <t>Montenegro</t>
    </r>
  </si>
  <si>
    <r>
      <rPr>
        <b/>
        <sz val="9"/>
        <color indexed="63"/>
        <rFont val="Calibri"/>
        <family val="2"/>
        <charset val="238"/>
        <scheme val="minor"/>
      </rPr>
      <t>CZ</t>
    </r>
  </si>
  <si>
    <r>
      <rPr>
        <sz val="9"/>
        <color indexed="63"/>
        <rFont val="Calibri"/>
        <family val="2"/>
        <charset val="238"/>
        <scheme val="minor"/>
      </rPr>
      <t>Česká republika</t>
    </r>
  </si>
  <si>
    <r>
      <rPr>
        <sz val="9"/>
        <color indexed="63"/>
        <rFont val="Calibri"/>
        <family val="2"/>
        <charset val="238"/>
        <scheme val="minor"/>
      </rPr>
      <t>Czech Republic</t>
    </r>
  </si>
  <si>
    <r>
      <rPr>
        <b/>
        <sz val="9"/>
        <color indexed="63"/>
        <rFont val="Calibri"/>
        <family val="2"/>
        <charset val="238"/>
        <scheme val="minor"/>
      </rPr>
      <t>CN</t>
    </r>
  </si>
  <si>
    <r>
      <rPr>
        <sz val="9"/>
        <color indexed="63"/>
        <rFont val="Calibri"/>
        <family val="2"/>
        <charset val="238"/>
        <scheme val="minor"/>
      </rPr>
      <t>Čína</t>
    </r>
  </si>
  <si>
    <r>
      <rPr>
        <sz val="9"/>
        <color indexed="63"/>
        <rFont val="Calibri"/>
        <family val="2"/>
        <charset val="238"/>
        <scheme val="minor"/>
      </rPr>
      <t>China</t>
    </r>
  </si>
  <si>
    <r>
      <rPr>
        <b/>
        <sz val="9"/>
        <color indexed="63"/>
        <rFont val="Calibri"/>
        <family val="2"/>
        <charset val="238"/>
        <scheme val="minor"/>
      </rPr>
      <t>DK</t>
    </r>
  </si>
  <si>
    <r>
      <rPr>
        <sz val="9"/>
        <color indexed="63"/>
        <rFont val="Calibri"/>
        <family val="2"/>
        <charset val="238"/>
        <scheme val="minor"/>
      </rPr>
      <t>Dánsko</t>
    </r>
  </si>
  <si>
    <r>
      <rPr>
        <sz val="9"/>
        <color indexed="63"/>
        <rFont val="Calibri"/>
        <family val="2"/>
        <charset val="238"/>
        <scheme val="minor"/>
      </rPr>
      <t>Denmark</t>
    </r>
  </si>
  <si>
    <r>
      <rPr>
        <b/>
        <sz val="9"/>
        <color indexed="63"/>
        <rFont val="Calibri"/>
        <family val="2"/>
        <charset val="238"/>
        <scheme val="minor"/>
      </rPr>
      <t>CD</t>
    </r>
  </si>
  <si>
    <r>
      <rPr>
        <sz val="9"/>
        <color indexed="63"/>
        <rFont val="Calibri"/>
        <family val="2"/>
        <charset val="238"/>
        <scheme val="minor"/>
      </rPr>
      <t>Demokratická republika Kongo</t>
    </r>
  </si>
  <si>
    <r>
      <rPr>
        <sz val="9"/>
        <color indexed="63"/>
        <rFont val="Calibri"/>
        <family val="2"/>
        <charset val="238"/>
        <scheme val="minor"/>
      </rPr>
      <t>Congo, Democratic Republic of</t>
    </r>
  </si>
  <si>
    <r>
      <rPr>
        <b/>
        <sz val="9"/>
        <color indexed="63"/>
        <rFont val="Calibri"/>
        <family val="2"/>
        <charset val="238"/>
        <scheme val="minor"/>
      </rPr>
      <t>DM</t>
    </r>
  </si>
  <si>
    <r>
      <rPr>
        <sz val="9"/>
        <color indexed="63"/>
        <rFont val="Calibri"/>
        <family val="2"/>
        <charset val="238"/>
        <scheme val="minor"/>
      </rPr>
      <t>Dominika</t>
    </r>
  </si>
  <si>
    <r>
      <rPr>
        <sz val="9"/>
        <color indexed="63"/>
        <rFont val="Calibri"/>
        <family val="2"/>
        <charset val="238"/>
        <scheme val="minor"/>
      </rPr>
      <t>Dominica</t>
    </r>
  </si>
  <si>
    <r>
      <rPr>
        <b/>
        <sz val="9"/>
        <color indexed="63"/>
        <rFont val="Calibri"/>
        <family val="2"/>
        <charset val="238"/>
        <scheme val="minor"/>
      </rPr>
      <t>DO</t>
    </r>
  </si>
  <si>
    <r>
      <rPr>
        <sz val="9"/>
        <color indexed="63"/>
        <rFont val="Calibri"/>
        <family val="2"/>
        <charset val="238"/>
        <scheme val="minor"/>
      </rPr>
      <t>Dominikánská republika</t>
    </r>
  </si>
  <si>
    <r>
      <rPr>
        <sz val="9"/>
        <color indexed="63"/>
        <rFont val="Calibri"/>
        <family val="2"/>
        <charset val="238"/>
        <scheme val="minor"/>
      </rPr>
      <t>Dominican Republic</t>
    </r>
  </si>
  <si>
    <r>
      <rPr>
        <b/>
        <sz val="9"/>
        <color indexed="63"/>
        <rFont val="Calibri"/>
        <family val="2"/>
        <charset val="238"/>
        <scheme val="minor"/>
      </rPr>
      <t>DJ</t>
    </r>
  </si>
  <si>
    <r>
      <rPr>
        <sz val="9"/>
        <color indexed="63"/>
        <rFont val="Calibri"/>
        <family val="2"/>
        <charset val="238"/>
        <scheme val="minor"/>
      </rPr>
      <t>Džibutsko</t>
    </r>
  </si>
  <si>
    <r>
      <rPr>
        <sz val="9"/>
        <color indexed="63"/>
        <rFont val="Calibri"/>
        <family val="2"/>
        <charset val="238"/>
        <scheme val="minor"/>
      </rPr>
      <t>Djibouti</t>
    </r>
  </si>
  <si>
    <r>
      <rPr>
        <b/>
        <sz val="9"/>
        <color indexed="63"/>
        <rFont val="Calibri"/>
        <family val="2"/>
        <charset val="238"/>
        <scheme val="minor"/>
      </rPr>
      <t>EG</t>
    </r>
  </si>
  <si>
    <r>
      <rPr>
        <sz val="9"/>
        <color indexed="63"/>
        <rFont val="Calibri"/>
        <family val="2"/>
        <charset val="238"/>
        <scheme val="minor"/>
      </rPr>
      <t>Egypt</t>
    </r>
  </si>
  <si>
    <r>
      <rPr>
        <b/>
        <sz val="9"/>
        <color indexed="63"/>
        <rFont val="Calibri"/>
        <family val="2"/>
        <charset val="238"/>
        <scheme val="minor"/>
      </rPr>
      <t>EC</t>
    </r>
  </si>
  <si>
    <r>
      <rPr>
        <sz val="9"/>
        <color indexed="63"/>
        <rFont val="Calibri"/>
        <family val="2"/>
        <charset val="238"/>
        <scheme val="minor"/>
      </rPr>
      <t>Ekvádor</t>
    </r>
  </si>
  <si>
    <r>
      <rPr>
        <sz val="9"/>
        <color indexed="63"/>
        <rFont val="Calibri"/>
        <family val="2"/>
        <charset val="238"/>
        <scheme val="minor"/>
      </rPr>
      <t>Ecuador</t>
    </r>
  </si>
  <si>
    <r>
      <rPr>
        <b/>
        <sz val="9"/>
        <color indexed="63"/>
        <rFont val="Calibri"/>
        <family val="2"/>
        <charset val="238"/>
        <scheme val="minor"/>
      </rPr>
      <t>ER</t>
    </r>
  </si>
  <si>
    <r>
      <rPr>
        <sz val="9"/>
        <color indexed="63"/>
        <rFont val="Calibri"/>
        <family val="2"/>
        <charset val="238"/>
        <scheme val="minor"/>
      </rPr>
      <t>Eritrea</t>
    </r>
  </si>
  <si>
    <r>
      <rPr>
        <b/>
        <sz val="9"/>
        <color indexed="63"/>
        <rFont val="Calibri"/>
        <family val="2"/>
        <charset val="238"/>
        <scheme val="minor"/>
      </rPr>
      <t>EE</t>
    </r>
  </si>
  <si>
    <r>
      <rPr>
        <sz val="9"/>
        <color indexed="63"/>
        <rFont val="Calibri"/>
        <family val="2"/>
        <charset val="238"/>
        <scheme val="minor"/>
      </rPr>
      <t>Estonsko</t>
    </r>
  </si>
  <si>
    <r>
      <rPr>
        <sz val="9"/>
        <color indexed="63"/>
        <rFont val="Calibri"/>
        <family val="2"/>
        <charset val="238"/>
        <scheme val="minor"/>
      </rPr>
      <t>Estonia</t>
    </r>
  </si>
  <si>
    <r>
      <rPr>
        <b/>
        <sz val="9"/>
        <color indexed="63"/>
        <rFont val="Calibri"/>
        <family val="2"/>
        <charset val="238"/>
        <scheme val="minor"/>
      </rPr>
      <t>ET</t>
    </r>
  </si>
  <si>
    <r>
      <rPr>
        <sz val="9"/>
        <color indexed="63"/>
        <rFont val="Calibri"/>
        <family val="2"/>
        <charset val="238"/>
        <scheme val="minor"/>
      </rPr>
      <t>Etiopie</t>
    </r>
  </si>
  <si>
    <r>
      <rPr>
        <sz val="9"/>
        <color indexed="63"/>
        <rFont val="Calibri"/>
        <family val="2"/>
        <charset val="238"/>
        <scheme val="minor"/>
      </rPr>
      <t>Ethiopia</t>
    </r>
  </si>
  <si>
    <r>
      <rPr>
        <b/>
        <sz val="9"/>
        <color indexed="63"/>
        <rFont val="Calibri"/>
        <family val="2"/>
        <charset val="238"/>
        <scheme val="minor"/>
      </rPr>
      <t>EU</t>
    </r>
  </si>
  <si>
    <r>
      <rPr>
        <sz val="9"/>
        <color indexed="63"/>
        <rFont val="Calibri"/>
        <family val="2"/>
        <charset val="238"/>
        <scheme val="minor"/>
      </rPr>
      <t>Evropská unie</t>
    </r>
  </si>
  <si>
    <r>
      <rPr>
        <sz val="9"/>
        <color indexed="63"/>
        <rFont val="Calibri"/>
        <family val="2"/>
        <charset val="238"/>
        <scheme val="minor"/>
      </rPr>
      <t>European Union</t>
    </r>
  </si>
  <si>
    <r>
      <rPr>
        <b/>
        <sz val="9"/>
        <color indexed="63"/>
        <rFont val="Calibri"/>
        <family val="2"/>
        <charset val="238"/>
        <scheme val="minor"/>
      </rPr>
      <t>FO</t>
    </r>
  </si>
  <si>
    <r>
      <rPr>
        <sz val="9"/>
        <color indexed="63"/>
        <rFont val="Calibri"/>
        <family val="2"/>
        <charset val="238"/>
        <scheme val="minor"/>
      </rPr>
      <t>Faerské ostrovy</t>
    </r>
  </si>
  <si>
    <r>
      <rPr>
        <sz val="9"/>
        <color indexed="63"/>
        <rFont val="Calibri"/>
        <family val="2"/>
        <charset val="238"/>
        <scheme val="minor"/>
      </rPr>
      <t>Faroe Islands</t>
    </r>
  </si>
  <si>
    <r>
      <rPr>
        <b/>
        <sz val="9"/>
        <color indexed="63"/>
        <rFont val="Calibri"/>
        <family val="2"/>
        <charset val="238"/>
        <scheme val="minor"/>
      </rPr>
      <t>FK</t>
    </r>
  </si>
  <si>
    <r>
      <rPr>
        <sz val="9"/>
        <color indexed="63"/>
        <rFont val="Calibri"/>
        <family val="2"/>
        <charset val="238"/>
        <scheme val="minor"/>
      </rPr>
      <t>Falklandské ostrovy</t>
    </r>
  </si>
  <si>
    <r>
      <rPr>
        <sz val="9"/>
        <color indexed="63"/>
        <rFont val="Calibri"/>
        <family val="2"/>
        <charset val="238"/>
        <scheme val="minor"/>
      </rPr>
      <t>Falkland Islands</t>
    </r>
  </si>
  <si>
    <r>
      <rPr>
        <b/>
        <sz val="9"/>
        <color indexed="63"/>
        <rFont val="Calibri"/>
        <family val="2"/>
        <charset val="238"/>
        <scheme val="minor"/>
      </rPr>
      <t>FM</t>
    </r>
  </si>
  <si>
    <r>
      <rPr>
        <sz val="9"/>
        <color indexed="63"/>
        <rFont val="Calibri"/>
        <family val="2"/>
        <charset val="238"/>
        <scheme val="minor"/>
      </rPr>
      <t>Federativní státy Mikronésie</t>
    </r>
  </si>
  <si>
    <r>
      <rPr>
        <sz val="9"/>
        <color indexed="63"/>
        <rFont val="Calibri"/>
        <family val="2"/>
        <charset val="238"/>
        <scheme val="minor"/>
      </rPr>
      <t>Micronesia, Federated States of</t>
    </r>
  </si>
  <si>
    <r>
      <rPr>
        <b/>
        <sz val="9"/>
        <color indexed="63"/>
        <rFont val="Calibri"/>
        <family val="2"/>
        <charset val="238"/>
        <scheme val="minor"/>
      </rPr>
      <t>FJ</t>
    </r>
  </si>
  <si>
    <r>
      <rPr>
        <sz val="9"/>
        <color indexed="63"/>
        <rFont val="Calibri"/>
        <family val="2"/>
        <charset val="238"/>
        <scheme val="minor"/>
      </rPr>
      <t>Fidži</t>
    </r>
  </si>
  <si>
    <r>
      <rPr>
        <sz val="9"/>
        <color indexed="63"/>
        <rFont val="Calibri"/>
        <family val="2"/>
        <charset val="238"/>
        <scheme val="minor"/>
      </rPr>
      <t>Fiji</t>
    </r>
  </si>
  <si>
    <r>
      <rPr>
        <b/>
        <sz val="9"/>
        <color indexed="63"/>
        <rFont val="Calibri"/>
        <family val="2"/>
        <charset val="238"/>
        <scheme val="minor"/>
      </rPr>
      <t>PH</t>
    </r>
  </si>
  <si>
    <r>
      <rPr>
        <sz val="9"/>
        <color indexed="63"/>
        <rFont val="Calibri"/>
        <family val="2"/>
        <charset val="238"/>
        <scheme val="minor"/>
      </rPr>
      <t>Filipíny</t>
    </r>
  </si>
  <si>
    <r>
      <rPr>
        <sz val="9"/>
        <color indexed="63"/>
        <rFont val="Calibri"/>
        <family val="2"/>
        <charset val="238"/>
        <scheme val="minor"/>
      </rPr>
      <t>Philippines</t>
    </r>
  </si>
  <si>
    <r>
      <rPr>
        <b/>
        <sz val="9"/>
        <color indexed="63"/>
        <rFont val="Calibri"/>
        <family val="2"/>
        <charset val="238"/>
        <scheme val="minor"/>
      </rPr>
      <t>FI</t>
    </r>
  </si>
  <si>
    <r>
      <rPr>
        <sz val="9"/>
        <color indexed="63"/>
        <rFont val="Calibri"/>
        <family val="2"/>
        <charset val="238"/>
        <scheme val="minor"/>
      </rPr>
      <t>Finsko</t>
    </r>
  </si>
  <si>
    <r>
      <rPr>
        <sz val="9"/>
        <color indexed="63"/>
        <rFont val="Calibri"/>
        <family val="2"/>
        <charset val="238"/>
        <scheme val="minor"/>
      </rPr>
      <t>Finland</t>
    </r>
  </si>
  <si>
    <r>
      <rPr>
        <b/>
        <sz val="9"/>
        <color indexed="63"/>
        <rFont val="Calibri"/>
        <family val="2"/>
        <charset val="238"/>
        <scheme val="minor"/>
      </rPr>
      <t>FR</t>
    </r>
  </si>
  <si>
    <r>
      <rPr>
        <sz val="9"/>
        <color indexed="63"/>
        <rFont val="Calibri"/>
        <family val="2"/>
        <charset val="238"/>
        <scheme val="minor"/>
      </rPr>
      <t>Francie</t>
    </r>
  </si>
  <si>
    <r>
      <rPr>
        <sz val="9"/>
        <color indexed="63"/>
        <rFont val="Calibri"/>
        <family val="2"/>
        <charset val="238"/>
        <scheme val="minor"/>
      </rPr>
      <t>France</t>
    </r>
  </si>
  <si>
    <r>
      <rPr>
        <b/>
        <sz val="9"/>
        <color indexed="63"/>
        <rFont val="Calibri"/>
        <family val="2"/>
        <charset val="238"/>
        <scheme val="minor"/>
      </rPr>
      <t>TF</t>
    </r>
  </si>
  <si>
    <r>
      <rPr>
        <sz val="9"/>
        <color indexed="63"/>
        <rFont val="Calibri"/>
        <family val="2"/>
        <charset val="238"/>
        <scheme val="minor"/>
      </rPr>
      <t>Francouzská jižní území</t>
    </r>
  </si>
  <si>
    <r>
      <rPr>
        <sz val="9"/>
        <color indexed="63"/>
        <rFont val="Calibri"/>
        <family val="2"/>
        <charset val="238"/>
        <scheme val="minor"/>
      </rPr>
      <t>French Southern Territories</t>
    </r>
  </si>
  <si>
    <r>
      <rPr>
        <b/>
        <sz val="9"/>
        <color indexed="63"/>
        <rFont val="Calibri"/>
        <family val="2"/>
        <charset val="238"/>
        <scheme val="minor"/>
      </rPr>
      <t>PF</t>
    </r>
  </si>
  <si>
    <r>
      <rPr>
        <sz val="9"/>
        <color indexed="63"/>
        <rFont val="Calibri"/>
        <family val="2"/>
        <charset val="238"/>
        <scheme val="minor"/>
      </rPr>
      <t>Francouzská Polynésie</t>
    </r>
  </si>
  <si>
    <r>
      <rPr>
        <sz val="9"/>
        <color indexed="63"/>
        <rFont val="Calibri"/>
        <family val="2"/>
        <charset val="238"/>
        <scheme val="minor"/>
      </rPr>
      <t>French Polynesia</t>
    </r>
  </si>
  <si>
    <r>
      <rPr>
        <b/>
        <sz val="9"/>
        <color indexed="63"/>
        <rFont val="Calibri"/>
        <family val="2"/>
        <charset val="238"/>
        <scheme val="minor"/>
      </rPr>
      <t>GA</t>
    </r>
  </si>
  <si>
    <r>
      <rPr>
        <sz val="9"/>
        <color indexed="63"/>
        <rFont val="Calibri"/>
        <family val="2"/>
        <charset val="238"/>
        <scheme val="minor"/>
      </rPr>
      <t>Gabon</t>
    </r>
  </si>
  <si>
    <r>
      <rPr>
        <b/>
        <sz val="9"/>
        <color indexed="63"/>
        <rFont val="Calibri"/>
        <family val="2"/>
        <charset val="238"/>
        <scheme val="minor"/>
      </rPr>
      <t>GM</t>
    </r>
  </si>
  <si>
    <r>
      <rPr>
        <sz val="9"/>
        <color indexed="63"/>
        <rFont val="Calibri"/>
        <family val="2"/>
        <charset val="238"/>
        <scheme val="minor"/>
      </rPr>
      <t>Gambie</t>
    </r>
  </si>
  <si>
    <r>
      <rPr>
        <sz val="9"/>
        <color indexed="63"/>
        <rFont val="Calibri"/>
        <family val="2"/>
        <charset val="238"/>
        <scheme val="minor"/>
      </rPr>
      <t>Gambia</t>
    </r>
  </si>
  <si>
    <r>
      <rPr>
        <b/>
        <sz val="9"/>
        <color indexed="63"/>
        <rFont val="Calibri"/>
        <family val="2"/>
        <charset val="238"/>
        <scheme val="minor"/>
      </rPr>
      <t>GH</t>
    </r>
  </si>
  <si>
    <r>
      <rPr>
        <sz val="9"/>
        <color indexed="63"/>
        <rFont val="Calibri"/>
        <family val="2"/>
        <charset val="238"/>
        <scheme val="minor"/>
      </rPr>
      <t>Ghana</t>
    </r>
  </si>
  <si>
    <r>
      <rPr>
        <b/>
        <sz val="9"/>
        <color indexed="63"/>
        <rFont val="Calibri"/>
        <family val="2"/>
        <charset val="238"/>
        <scheme val="minor"/>
      </rPr>
      <t>GI</t>
    </r>
  </si>
  <si>
    <r>
      <rPr>
        <sz val="9"/>
        <color indexed="63"/>
        <rFont val="Calibri"/>
        <family val="2"/>
        <charset val="238"/>
        <scheme val="minor"/>
      </rPr>
      <t>Gibraltar</t>
    </r>
  </si>
  <si>
    <r>
      <rPr>
        <b/>
        <sz val="9"/>
        <color indexed="63"/>
        <rFont val="Calibri"/>
        <family val="2"/>
        <charset val="238"/>
        <scheme val="minor"/>
      </rPr>
      <t>GD</t>
    </r>
  </si>
  <si>
    <r>
      <rPr>
        <sz val="9"/>
        <color indexed="63"/>
        <rFont val="Calibri"/>
        <family val="2"/>
        <charset val="238"/>
        <scheme val="minor"/>
      </rPr>
      <t>Grenada</t>
    </r>
  </si>
  <si>
    <r>
      <rPr>
        <b/>
        <sz val="9"/>
        <color indexed="63"/>
        <rFont val="Calibri"/>
        <family val="2"/>
        <charset val="238"/>
        <scheme val="minor"/>
      </rPr>
      <t>GL</t>
    </r>
  </si>
  <si>
    <r>
      <rPr>
        <sz val="9"/>
        <color indexed="63"/>
        <rFont val="Calibri"/>
        <family val="2"/>
        <charset val="238"/>
        <scheme val="minor"/>
      </rPr>
      <t>Grónsko</t>
    </r>
  </si>
  <si>
    <r>
      <rPr>
        <sz val="9"/>
        <color indexed="63"/>
        <rFont val="Calibri"/>
        <family val="2"/>
        <charset val="238"/>
        <scheme val="minor"/>
      </rPr>
      <t>Greenland</t>
    </r>
  </si>
  <si>
    <r>
      <rPr>
        <b/>
        <sz val="9"/>
        <color indexed="63"/>
        <rFont val="Calibri"/>
        <family val="2"/>
        <charset val="238"/>
        <scheme val="minor"/>
      </rPr>
      <t>GE</t>
    </r>
  </si>
  <si>
    <r>
      <rPr>
        <sz val="9"/>
        <color indexed="63"/>
        <rFont val="Calibri"/>
        <family val="2"/>
        <charset val="238"/>
        <scheme val="minor"/>
      </rPr>
      <t>Gruzie</t>
    </r>
  </si>
  <si>
    <r>
      <rPr>
        <sz val="9"/>
        <color indexed="63"/>
        <rFont val="Calibri"/>
        <family val="2"/>
        <charset val="238"/>
        <scheme val="minor"/>
      </rPr>
      <t>Georgia</t>
    </r>
  </si>
  <si>
    <r>
      <rPr>
        <b/>
        <sz val="9"/>
        <color indexed="63"/>
        <rFont val="Calibri"/>
        <family val="2"/>
        <charset val="238"/>
        <scheme val="minor"/>
      </rPr>
      <t>GU</t>
    </r>
  </si>
  <si>
    <r>
      <rPr>
        <sz val="9"/>
        <color indexed="63"/>
        <rFont val="Calibri"/>
        <family val="2"/>
        <charset val="238"/>
        <scheme val="minor"/>
      </rPr>
      <t>Guam</t>
    </r>
  </si>
  <si>
    <r>
      <rPr>
        <b/>
        <sz val="9"/>
        <color indexed="63"/>
        <rFont val="Calibri"/>
        <family val="2"/>
        <charset val="238"/>
        <scheme val="minor"/>
      </rPr>
      <t>GT</t>
    </r>
  </si>
  <si>
    <r>
      <rPr>
        <sz val="9"/>
        <color indexed="63"/>
        <rFont val="Calibri"/>
        <family val="2"/>
        <charset val="238"/>
        <scheme val="minor"/>
      </rPr>
      <t>Guatemala</t>
    </r>
  </si>
  <si>
    <r>
      <rPr>
        <b/>
        <sz val="9"/>
        <color indexed="63"/>
        <rFont val="Calibri"/>
        <family val="2"/>
        <charset val="238"/>
        <scheme val="minor"/>
      </rPr>
      <t>GN</t>
    </r>
  </si>
  <si>
    <r>
      <rPr>
        <sz val="9"/>
        <color indexed="63"/>
        <rFont val="Calibri"/>
        <family val="2"/>
        <charset val="238"/>
        <scheme val="minor"/>
      </rPr>
      <t>Guinea</t>
    </r>
  </si>
  <si>
    <r>
      <rPr>
        <b/>
        <sz val="9"/>
        <color indexed="63"/>
        <rFont val="Calibri"/>
        <family val="2"/>
        <charset val="238"/>
        <scheme val="minor"/>
      </rPr>
      <t>GW</t>
    </r>
  </si>
  <si>
    <r>
      <rPr>
        <sz val="9"/>
        <color indexed="63"/>
        <rFont val="Calibri"/>
        <family val="2"/>
        <charset val="238"/>
        <scheme val="minor"/>
      </rPr>
      <t>Guinea-Bissau</t>
    </r>
  </si>
  <si>
    <r>
      <rPr>
        <b/>
        <sz val="9"/>
        <color indexed="63"/>
        <rFont val="Calibri"/>
        <family val="2"/>
        <charset val="238"/>
        <scheme val="minor"/>
      </rPr>
      <t>GY</t>
    </r>
  </si>
  <si>
    <r>
      <rPr>
        <sz val="9"/>
        <color indexed="63"/>
        <rFont val="Calibri"/>
        <family val="2"/>
        <charset val="238"/>
        <scheme val="minor"/>
      </rPr>
      <t>Guyana</t>
    </r>
  </si>
  <si>
    <r>
      <rPr>
        <b/>
        <sz val="9"/>
        <color indexed="63"/>
        <rFont val="Calibri"/>
        <family val="2"/>
        <charset val="238"/>
        <scheme val="minor"/>
      </rPr>
      <t>HT</t>
    </r>
  </si>
  <si>
    <r>
      <rPr>
        <sz val="9"/>
        <color indexed="63"/>
        <rFont val="Calibri"/>
        <family val="2"/>
        <charset val="238"/>
        <scheme val="minor"/>
      </rPr>
      <t>Haiti</t>
    </r>
  </si>
  <si>
    <r>
      <rPr>
        <b/>
        <sz val="9"/>
        <color indexed="63"/>
        <rFont val="Calibri"/>
        <family val="2"/>
        <charset val="238"/>
        <scheme val="minor"/>
      </rPr>
      <t>HM</t>
    </r>
  </si>
  <si>
    <r>
      <rPr>
        <sz val="9"/>
        <color indexed="63"/>
        <rFont val="Calibri"/>
        <family val="2"/>
        <charset val="238"/>
        <scheme val="minor"/>
      </rPr>
      <t>Heardův ostrov a McDonaldovy ostrovy</t>
    </r>
  </si>
  <si>
    <r>
      <rPr>
        <sz val="9"/>
        <color indexed="63"/>
        <rFont val="Calibri"/>
        <family val="2"/>
        <charset val="238"/>
        <scheme val="minor"/>
      </rPr>
      <t>Heard Island and McDonald Islands</t>
    </r>
  </si>
  <si>
    <r>
      <rPr>
        <b/>
        <sz val="9"/>
        <color indexed="63"/>
        <rFont val="Calibri"/>
        <family val="2"/>
        <charset val="238"/>
        <scheme val="minor"/>
      </rPr>
      <t>HN</t>
    </r>
  </si>
  <si>
    <r>
      <rPr>
        <sz val="9"/>
        <color indexed="63"/>
        <rFont val="Calibri"/>
        <family val="2"/>
        <charset val="238"/>
        <scheme val="minor"/>
      </rPr>
      <t>Honduras</t>
    </r>
  </si>
  <si>
    <r>
      <rPr>
        <b/>
        <sz val="9"/>
        <color indexed="63"/>
        <rFont val="Calibri"/>
        <family val="2"/>
        <charset val="238"/>
        <scheme val="minor"/>
      </rPr>
      <t>HK</t>
    </r>
  </si>
  <si>
    <r>
      <rPr>
        <sz val="9"/>
        <color indexed="63"/>
        <rFont val="Calibri"/>
        <family val="2"/>
        <charset val="238"/>
        <scheme val="minor"/>
      </rPr>
      <t>Hongkong</t>
    </r>
  </si>
  <si>
    <r>
      <rPr>
        <sz val="9"/>
        <color indexed="63"/>
        <rFont val="Calibri"/>
        <family val="2"/>
        <charset val="238"/>
        <scheme val="minor"/>
      </rPr>
      <t>Hong Kong</t>
    </r>
  </si>
  <si>
    <r>
      <rPr>
        <b/>
        <sz val="9"/>
        <color indexed="63"/>
        <rFont val="Calibri"/>
        <family val="2"/>
        <charset val="238"/>
        <scheme val="minor"/>
      </rPr>
      <t>CL</t>
    </r>
  </si>
  <si>
    <r>
      <rPr>
        <sz val="9"/>
        <color indexed="63"/>
        <rFont val="Calibri"/>
        <family val="2"/>
        <charset val="238"/>
        <scheme val="minor"/>
      </rPr>
      <t>Chile</t>
    </r>
  </si>
  <si>
    <r>
      <rPr>
        <b/>
        <sz val="9"/>
        <color indexed="63"/>
        <rFont val="Calibri"/>
        <family val="2"/>
        <charset val="238"/>
        <scheme val="minor"/>
      </rPr>
      <t>HR</t>
    </r>
  </si>
  <si>
    <r>
      <rPr>
        <sz val="9"/>
        <color indexed="63"/>
        <rFont val="Calibri"/>
        <family val="2"/>
        <charset val="238"/>
        <scheme val="minor"/>
      </rPr>
      <t>Chorvatsko</t>
    </r>
  </si>
  <si>
    <r>
      <rPr>
        <sz val="9"/>
        <color indexed="63"/>
        <rFont val="Calibri"/>
        <family val="2"/>
        <charset val="238"/>
        <scheme val="minor"/>
      </rPr>
      <t>Croatia</t>
    </r>
  </si>
  <si>
    <r>
      <rPr>
        <b/>
        <sz val="9"/>
        <color indexed="63"/>
        <rFont val="Calibri"/>
        <family val="2"/>
        <charset val="238"/>
        <scheme val="minor"/>
      </rPr>
      <t>IN</t>
    </r>
  </si>
  <si>
    <r>
      <rPr>
        <sz val="9"/>
        <color indexed="63"/>
        <rFont val="Calibri"/>
        <family val="2"/>
        <charset val="238"/>
        <scheme val="minor"/>
      </rPr>
      <t>Indie</t>
    </r>
  </si>
  <si>
    <r>
      <rPr>
        <sz val="9"/>
        <color indexed="63"/>
        <rFont val="Calibri"/>
        <family val="2"/>
        <charset val="238"/>
        <scheme val="minor"/>
      </rPr>
      <t>India</t>
    </r>
  </si>
  <si>
    <r>
      <rPr>
        <b/>
        <sz val="9"/>
        <color indexed="63"/>
        <rFont val="Calibri"/>
        <family val="2"/>
        <charset val="238"/>
        <scheme val="minor"/>
      </rPr>
      <t>ID</t>
    </r>
  </si>
  <si>
    <r>
      <rPr>
        <sz val="9"/>
        <color indexed="63"/>
        <rFont val="Calibri"/>
        <family val="2"/>
        <charset val="238"/>
        <scheme val="minor"/>
      </rPr>
      <t>Indonésie</t>
    </r>
  </si>
  <si>
    <r>
      <rPr>
        <sz val="9"/>
        <color indexed="63"/>
        <rFont val="Calibri"/>
        <family val="2"/>
        <charset val="238"/>
        <scheme val="minor"/>
      </rPr>
      <t>Indonesia</t>
    </r>
  </si>
  <si>
    <r>
      <rPr>
        <b/>
        <sz val="9"/>
        <color indexed="63"/>
        <rFont val="Calibri"/>
        <family val="2"/>
        <charset val="238"/>
        <scheme val="minor"/>
      </rPr>
      <t>IQ</t>
    </r>
  </si>
  <si>
    <r>
      <rPr>
        <sz val="9"/>
        <color indexed="63"/>
        <rFont val="Calibri"/>
        <family val="2"/>
        <charset val="238"/>
        <scheme val="minor"/>
      </rPr>
      <t>Irák</t>
    </r>
  </si>
  <si>
    <r>
      <rPr>
        <sz val="9"/>
        <color indexed="63"/>
        <rFont val="Calibri"/>
        <family val="2"/>
        <charset val="238"/>
        <scheme val="minor"/>
      </rPr>
      <t>Iraq</t>
    </r>
  </si>
  <si>
    <r>
      <rPr>
        <b/>
        <sz val="9"/>
        <color indexed="63"/>
        <rFont val="Calibri"/>
        <family val="2"/>
        <charset val="238"/>
        <scheme val="minor"/>
      </rPr>
      <t>IR</t>
    </r>
  </si>
  <si>
    <r>
      <rPr>
        <sz val="9"/>
        <color indexed="63"/>
        <rFont val="Calibri"/>
        <family val="2"/>
        <charset val="238"/>
        <scheme val="minor"/>
      </rPr>
      <t>Íránská islámská republika</t>
    </r>
  </si>
  <si>
    <r>
      <rPr>
        <sz val="9"/>
        <color indexed="63"/>
        <rFont val="Calibri"/>
        <family val="2"/>
        <charset val="238"/>
        <scheme val="minor"/>
      </rPr>
      <t>Iran, Islamic Republic of</t>
    </r>
  </si>
  <si>
    <r>
      <rPr>
        <b/>
        <sz val="9"/>
        <color indexed="63"/>
        <rFont val="Calibri"/>
        <family val="2"/>
        <charset val="238"/>
        <scheme val="minor"/>
      </rPr>
      <t>IE</t>
    </r>
  </si>
  <si>
    <r>
      <rPr>
        <sz val="9"/>
        <color indexed="63"/>
        <rFont val="Calibri"/>
        <family val="2"/>
        <charset val="238"/>
        <scheme val="minor"/>
      </rPr>
      <t>Irsko</t>
    </r>
  </si>
  <si>
    <r>
      <rPr>
        <sz val="9"/>
        <color indexed="63"/>
        <rFont val="Calibri"/>
        <family val="2"/>
        <charset val="238"/>
        <scheme val="minor"/>
      </rPr>
      <t>Ireland</t>
    </r>
  </si>
  <si>
    <r>
      <rPr>
        <b/>
        <sz val="9"/>
        <color indexed="63"/>
        <rFont val="Calibri"/>
        <family val="2"/>
        <charset val="238"/>
        <scheme val="minor"/>
      </rPr>
      <t>IS</t>
    </r>
  </si>
  <si>
    <r>
      <rPr>
        <sz val="9"/>
        <color indexed="63"/>
        <rFont val="Calibri"/>
        <family val="2"/>
        <charset val="238"/>
        <scheme val="minor"/>
      </rPr>
      <t>Island</t>
    </r>
  </si>
  <si>
    <r>
      <rPr>
        <sz val="9"/>
        <color indexed="63"/>
        <rFont val="Calibri"/>
        <family val="2"/>
        <charset val="238"/>
        <scheme val="minor"/>
      </rPr>
      <t>Iceland</t>
    </r>
  </si>
  <si>
    <r>
      <rPr>
        <b/>
        <sz val="9"/>
        <color indexed="63"/>
        <rFont val="Calibri"/>
        <family val="2"/>
        <charset val="238"/>
        <scheme val="minor"/>
      </rPr>
      <t>IT</t>
    </r>
  </si>
  <si>
    <r>
      <rPr>
        <sz val="9"/>
        <color indexed="63"/>
        <rFont val="Calibri"/>
        <family val="2"/>
        <charset val="238"/>
        <scheme val="minor"/>
      </rPr>
      <t>Itálie</t>
    </r>
  </si>
  <si>
    <r>
      <rPr>
        <sz val="9"/>
        <color indexed="63"/>
        <rFont val="Calibri"/>
        <family val="2"/>
        <charset val="238"/>
        <scheme val="minor"/>
      </rPr>
      <t>Italy</t>
    </r>
  </si>
  <si>
    <r>
      <rPr>
        <b/>
        <sz val="9"/>
        <color indexed="63"/>
        <rFont val="Calibri"/>
        <family val="2"/>
        <charset val="238"/>
        <scheme val="minor"/>
      </rPr>
      <t>IL</t>
    </r>
  </si>
  <si>
    <r>
      <rPr>
        <sz val="9"/>
        <color indexed="63"/>
        <rFont val="Calibri"/>
        <family val="2"/>
        <charset val="238"/>
        <scheme val="minor"/>
      </rPr>
      <t>Izrael</t>
    </r>
  </si>
  <si>
    <r>
      <rPr>
        <sz val="9"/>
        <color indexed="63"/>
        <rFont val="Calibri"/>
        <family val="2"/>
        <charset val="238"/>
        <scheme val="minor"/>
      </rPr>
      <t>Israel</t>
    </r>
  </si>
  <si>
    <r>
      <rPr>
        <b/>
        <sz val="9"/>
        <color indexed="63"/>
        <rFont val="Calibri"/>
        <family val="2"/>
        <charset val="238"/>
        <scheme val="minor"/>
      </rPr>
      <t>JM</t>
    </r>
  </si>
  <si>
    <r>
      <rPr>
        <sz val="9"/>
        <color indexed="63"/>
        <rFont val="Calibri"/>
        <family val="2"/>
        <charset val="238"/>
        <scheme val="minor"/>
      </rPr>
      <t>Jamajka</t>
    </r>
  </si>
  <si>
    <r>
      <rPr>
        <sz val="9"/>
        <color indexed="63"/>
        <rFont val="Calibri"/>
        <family val="2"/>
        <charset val="238"/>
        <scheme val="minor"/>
      </rPr>
      <t>Jamaica</t>
    </r>
  </si>
  <si>
    <r>
      <rPr>
        <b/>
        <sz val="9"/>
        <color indexed="63"/>
        <rFont val="Calibri"/>
        <family val="2"/>
        <charset val="238"/>
        <scheme val="minor"/>
      </rPr>
      <t>JP</t>
    </r>
  </si>
  <si>
    <r>
      <rPr>
        <sz val="9"/>
        <color indexed="63"/>
        <rFont val="Calibri"/>
        <family val="2"/>
        <charset val="238"/>
        <scheme val="minor"/>
      </rPr>
      <t>Japonsko</t>
    </r>
  </si>
  <si>
    <r>
      <rPr>
        <sz val="9"/>
        <color indexed="63"/>
        <rFont val="Calibri"/>
        <family val="2"/>
        <charset val="238"/>
        <scheme val="minor"/>
      </rPr>
      <t>Japan</t>
    </r>
  </si>
  <si>
    <r>
      <rPr>
        <b/>
        <sz val="9"/>
        <color indexed="63"/>
        <rFont val="Calibri"/>
        <family val="2"/>
        <charset val="238"/>
        <scheme val="minor"/>
      </rPr>
      <t>YE</t>
    </r>
  </si>
  <si>
    <r>
      <rPr>
        <sz val="9"/>
        <color indexed="63"/>
        <rFont val="Calibri"/>
        <family val="2"/>
        <charset val="238"/>
        <scheme val="minor"/>
      </rPr>
      <t>Jemen</t>
    </r>
  </si>
  <si>
    <r>
      <rPr>
        <sz val="9"/>
        <color indexed="63"/>
        <rFont val="Calibri"/>
        <family val="2"/>
        <charset val="238"/>
        <scheme val="minor"/>
      </rPr>
      <t>Yemen</t>
    </r>
  </si>
  <si>
    <r>
      <rPr>
        <b/>
        <sz val="9"/>
        <color indexed="63"/>
        <rFont val="Calibri"/>
        <family val="2"/>
        <charset val="238"/>
        <scheme val="minor"/>
      </rPr>
      <t>ZA</t>
    </r>
  </si>
  <si>
    <r>
      <rPr>
        <sz val="9"/>
        <color indexed="63"/>
        <rFont val="Calibri"/>
        <family val="2"/>
        <charset val="238"/>
        <scheme val="minor"/>
      </rPr>
      <t>Jižní Afrika</t>
    </r>
  </si>
  <si>
    <r>
      <rPr>
        <sz val="9"/>
        <color indexed="63"/>
        <rFont val="Calibri"/>
        <family val="2"/>
        <charset val="238"/>
        <scheme val="minor"/>
      </rPr>
      <t>South Africa</t>
    </r>
  </si>
  <si>
    <r>
      <rPr>
        <b/>
        <sz val="9"/>
        <color indexed="63"/>
        <rFont val="Calibri"/>
        <family val="2"/>
        <charset val="238"/>
        <scheme val="minor"/>
      </rPr>
      <t>GS</t>
    </r>
  </si>
  <si>
    <r>
      <rPr>
        <sz val="9"/>
        <color indexed="63"/>
        <rFont val="Calibri"/>
        <family val="2"/>
        <charset val="238"/>
        <scheme val="minor"/>
      </rPr>
      <t>Jižní Georgie a Jižní Sandwichovy  ostrovy</t>
    </r>
  </si>
  <si>
    <r>
      <rPr>
        <sz val="9"/>
        <color indexed="63"/>
        <rFont val="Calibri"/>
        <family val="2"/>
        <charset val="238"/>
        <scheme val="minor"/>
      </rPr>
      <t>South Georgia and South Sandwich Islands</t>
    </r>
  </si>
  <si>
    <r>
      <rPr>
        <b/>
        <sz val="9"/>
        <color indexed="63"/>
        <rFont val="Calibri"/>
        <family val="2"/>
        <charset val="238"/>
        <scheme val="minor"/>
      </rPr>
      <t>SS</t>
    </r>
  </si>
  <si>
    <r>
      <rPr>
        <sz val="9"/>
        <color indexed="63"/>
        <rFont val="Calibri"/>
        <family val="2"/>
        <charset val="238"/>
        <scheme val="minor"/>
      </rPr>
      <t>Jižní Súdán</t>
    </r>
  </si>
  <si>
    <r>
      <rPr>
        <sz val="9"/>
        <color indexed="63"/>
        <rFont val="Calibri"/>
        <family val="2"/>
        <charset val="238"/>
        <scheme val="minor"/>
      </rPr>
      <t>South Sudan</t>
    </r>
  </si>
  <si>
    <r>
      <rPr>
        <b/>
        <sz val="9"/>
        <color indexed="63"/>
        <rFont val="Calibri"/>
        <family val="2"/>
        <charset val="238"/>
        <scheme val="minor"/>
      </rPr>
      <t>JO</t>
    </r>
  </si>
  <si>
    <r>
      <rPr>
        <sz val="9"/>
        <color indexed="63"/>
        <rFont val="Calibri"/>
        <family val="2"/>
        <charset val="238"/>
        <scheme val="minor"/>
      </rPr>
      <t>Jordánsko</t>
    </r>
  </si>
  <si>
    <r>
      <rPr>
        <sz val="9"/>
        <color indexed="63"/>
        <rFont val="Calibri"/>
        <family val="2"/>
        <charset val="238"/>
        <scheme val="minor"/>
      </rPr>
      <t>Jordan</t>
    </r>
  </si>
  <si>
    <r>
      <rPr>
        <b/>
        <sz val="9"/>
        <color indexed="63"/>
        <rFont val="Calibri"/>
        <family val="2"/>
        <charset val="238"/>
        <scheme val="minor"/>
      </rPr>
      <t>KY</t>
    </r>
  </si>
  <si>
    <r>
      <rPr>
        <sz val="9"/>
        <color indexed="63"/>
        <rFont val="Calibri"/>
        <family val="2"/>
        <charset val="238"/>
        <scheme val="minor"/>
      </rPr>
      <t>Kajmanské ostrovy</t>
    </r>
  </si>
  <si>
    <r>
      <rPr>
        <sz val="9"/>
        <color indexed="63"/>
        <rFont val="Calibri"/>
        <family val="2"/>
        <charset val="238"/>
        <scheme val="minor"/>
      </rPr>
      <t>Cayman Islands</t>
    </r>
  </si>
  <si>
    <r>
      <rPr>
        <b/>
        <sz val="9"/>
        <color indexed="63"/>
        <rFont val="Calibri"/>
        <family val="2"/>
        <charset val="238"/>
        <scheme val="minor"/>
      </rPr>
      <t>KH</t>
    </r>
  </si>
  <si>
    <r>
      <rPr>
        <sz val="9"/>
        <color indexed="63"/>
        <rFont val="Calibri"/>
        <family val="2"/>
        <charset val="238"/>
        <scheme val="minor"/>
      </rPr>
      <t>Kambodža</t>
    </r>
  </si>
  <si>
    <r>
      <rPr>
        <sz val="9"/>
        <color indexed="63"/>
        <rFont val="Calibri"/>
        <family val="2"/>
        <charset val="238"/>
        <scheme val="minor"/>
      </rPr>
      <t>Cambodia</t>
    </r>
  </si>
  <si>
    <r>
      <rPr>
        <b/>
        <sz val="9"/>
        <color indexed="63"/>
        <rFont val="Calibri"/>
        <family val="2"/>
        <charset val="238"/>
        <scheme val="minor"/>
      </rPr>
      <t>CM</t>
    </r>
  </si>
  <si>
    <r>
      <rPr>
        <sz val="9"/>
        <color indexed="63"/>
        <rFont val="Calibri"/>
        <family val="2"/>
        <charset val="238"/>
        <scheme val="minor"/>
      </rPr>
      <t>Kamerun</t>
    </r>
  </si>
  <si>
    <r>
      <rPr>
        <sz val="9"/>
        <color indexed="63"/>
        <rFont val="Calibri"/>
        <family val="2"/>
        <charset val="238"/>
        <scheme val="minor"/>
      </rPr>
      <t>Cameroon</t>
    </r>
  </si>
  <si>
    <r>
      <rPr>
        <b/>
        <sz val="9"/>
        <color indexed="63"/>
        <rFont val="Calibri"/>
        <family val="2"/>
        <charset val="238"/>
        <scheme val="minor"/>
      </rPr>
      <t>CA</t>
    </r>
  </si>
  <si>
    <r>
      <rPr>
        <sz val="9"/>
        <color indexed="63"/>
        <rFont val="Calibri"/>
        <family val="2"/>
        <charset val="238"/>
        <scheme val="minor"/>
      </rPr>
      <t>Kanada</t>
    </r>
  </si>
  <si>
    <r>
      <rPr>
        <sz val="9"/>
        <color indexed="63"/>
        <rFont val="Calibri"/>
        <family val="2"/>
        <charset val="238"/>
        <scheme val="minor"/>
      </rPr>
      <t>Canada</t>
    </r>
  </si>
  <si>
    <r>
      <rPr>
        <b/>
        <sz val="9"/>
        <color indexed="63"/>
        <rFont val="Calibri"/>
        <family val="2"/>
        <charset val="238"/>
        <scheme val="minor"/>
      </rPr>
      <t>CV</t>
    </r>
  </si>
  <si>
    <r>
      <rPr>
        <sz val="9"/>
        <color indexed="63"/>
        <rFont val="Calibri"/>
        <family val="2"/>
        <charset val="238"/>
        <scheme val="minor"/>
      </rPr>
      <t>Kapverdy</t>
    </r>
  </si>
  <si>
    <r>
      <rPr>
        <sz val="9"/>
        <color indexed="63"/>
        <rFont val="Calibri"/>
        <family val="2"/>
        <charset val="238"/>
        <scheme val="minor"/>
      </rPr>
      <t>Cape Verde</t>
    </r>
  </si>
  <si>
    <r>
      <rPr>
        <b/>
        <sz val="9"/>
        <color indexed="63"/>
        <rFont val="Calibri"/>
        <family val="2"/>
        <charset val="238"/>
        <scheme val="minor"/>
      </rPr>
      <t>QA</t>
    </r>
  </si>
  <si>
    <r>
      <rPr>
        <sz val="9"/>
        <color indexed="63"/>
        <rFont val="Calibri"/>
        <family val="2"/>
        <charset val="238"/>
        <scheme val="minor"/>
      </rPr>
      <t>Katar</t>
    </r>
  </si>
  <si>
    <r>
      <rPr>
        <sz val="9"/>
        <color indexed="63"/>
        <rFont val="Calibri"/>
        <family val="2"/>
        <charset val="238"/>
        <scheme val="minor"/>
      </rPr>
      <t>Qatar</t>
    </r>
  </si>
  <si>
    <r>
      <rPr>
        <b/>
        <sz val="9"/>
        <color indexed="63"/>
        <rFont val="Calibri"/>
        <family val="2"/>
        <charset val="238"/>
        <scheme val="minor"/>
      </rPr>
      <t>KZ</t>
    </r>
  </si>
  <si>
    <r>
      <rPr>
        <sz val="9"/>
        <color indexed="63"/>
        <rFont val="Calibri"/>
        <family val="2"/>
        <charset val="238"/>
        <scheme val="minor"/>
      </rPr>
      <t>Kazachstán</t>
    </r>
  </si>
  <si>
    <r>
      <rPr>
        <sz val="9"/>
        <color indexed="63"/>
        <rFont val="Calibri"/>
        <family val="2"/>
        <charset val="238"/>
        <scheme val="minor"/>
      </rPr>
      <t>Kazakhstan</t>
    </r>
  </si>
  <si>
    <r>
      <rPr>
        <b/>
        <sz val="9"/>
        <color indexed="63"/>
        <rFont val="Calibri"/>
        <family val="2"/>
        <charset val="238"/>
        <scheme val="minor"/>
      </rPr>
      <t>KE</t>
    </r>
  </si>
  <si>
    <r>
      <rPr>
        <sz val="9"/>
        <color indexed="63"/>
        <rFont val="Calibri"/>
        <family val="2"/>
        <charset val="238"/>
        <scheme val="minor"/>
      </rPr>
      <t>Keňa</t>
    </r>
  </si>
  <si>
    <r>
      <rPr>
        <sz val="9"/>
        <color indexed="63"/>
        <rFont val="Calibri"/>
        <family val="2"/>
        <charset val="238"/>
        <scheme val="minor"/>
      </rPr>
      <t>Kenya</t>
    </r>
  </si>
  <si>
    <r>
      <rPr>
        <b/>
        <sz val="9"/>
        <color indexed="63"/>
        <rFont val="Calibri"/>
        <family val="2"/>
        <charset val="238"/>
        <scheme val="minor"/>
      </rPr>
      <t>KI</t>
    </r>
  </si>
  <si>
    <r>
      <rPr>
        <sz val="9"/>
        <color indexed="63"/>
        <rFont val="Calibri"/>
        <family val="2"/>
        <charset val="238"/>
        <scheme val="minor"/>
      </rPr>
      <t>Kiribati</t>
    </r>
  </si>
  <si>
    <r>
      <rPr>
        <b/>
        <sz val="9"/>
        <color indexed="63"/>
        <rFont val="Calibri"/>
        <family val="2"/>
        <charset val="238"/>
        <scheme val="minor"/>
      </rPr>
      <t>CC</t>
    </r>
  </si>
  <si>
    <r>
      <rPr>
        <sz val="9"/>
        <color indexed="63"/>
        <rFont val="Calibri"/>
        <family val="2"/>
        <charset val="238"/>
        <scheme val="minor"/>
      </rPr>
      <t>Kokosové  (Keelingovy) ostrovy</t>
    </r>
  </si>
  <si>
    <r>
      <rPr>
        <sz val="9"/>
        <color indexed="63"/>
        <rFont val="Calibri"/>
        <family val="2"/>
        <charset val="238"/>
        <scheme val="minor"/>
      </rPr>
      <t>Cocos Islands (or Keeling Islands)</t>
    </r>
  </si>
  <si>
    <r>
      <rPr>
        <b/>
        <sz val="9"/>
        <color indexed="63"/>
        <rFont val="Calibri"/>
        <family val="2"/>
        <charset val="238"/>
        <scheme val="minor"/>
      </rPr>
      <t>CO</t>
    </r>
  </si>
  <si>
    <r>
      <rPr>
        <sz val="9"/>
        <color indexed="63"/>
        <rFont val="Calibri"/>
        <family val="2"/>
        <charset val="238"/>
        <scheme val="minor"/>
      </rPr>
      <t>Kolumbie</t>
    </r>
  </si>
  <si>
    <r>
      <rPr>
        <sz val="9"/>
        <color indexed="63"/>
        <rFont val="Calibri"/>
        <family val="2"/>
        <charset val="238"/>
        <scheme val="minor"/>
      </rPr>
      <t>Colombia</t>
    </r>
  </si>
  <si>
    <r>
      <rPr>
        <b/>
        <sz val="9"/>
        <color indexed="63"/>
        <rFont val="Calibri"/>
        <family val="2"/>
        <charset val="238"/>
        <scheme val="minor"/>
      </rPr>
      <t>KM</t>
    </r>
  </si>
  <si>
    <r>
      <rPr>
        <sz val="9"/>
        <color indexed="63"/>
        <rFont val="Calibri"/>
        <family val="2"/>
        <charset val="238"/>
        <scheme val="minor"/>
      </rPr>
      <t>Komory</t>
    </r>
  </si>
  <si>
    <r>
      <rPr>
        <sz val="9"/>
        <color indexed="63"/>
        <rFont val="Calibri"/>
        <family val="2"/>
        <charset val="238"/>
        <scheme val="minor"/>
      </rPr>
      <t>Comoros</t>
    </r>
  </si>
  <si>
    <r>
      <rPr>
        <b/>
        <sz val="9"/>
        <color indexed="63"/>
        <rFont val="Calibri"/>
        <family val="2"/>
        <charset val="238"/>
        <scheme val="minor"/>
      </rPr>
      <t>CG</t>
    </r>
  </si>
  <si>
    <r>
      <rPr>
        <sz val="9"/>
        <color indexed="63"/>
        <rFont val="Calibri"/>
        <family val="2"/>
        <charset val="238"/>
        <scheme val="minor"/>
      </rPr>
      <t>Kongo</t>
    </r>
  </si>
  <si>
    <r>
      <rPr>
        <sz val="9"/>
        <color indexed="63"/>
        <rFont val="Calibri"/>
        <family val="2"/>
        <charset val="238"/>
        <scheme val="minor"/>
      </rPr>
      <t>Congo</t>
    </r>
  </si>
  <si>
    <r>
      <rPr>
        <b/>
        <sz val="9"/>
        <color indexed="63"/>
        <rFont val="Calibri"/>
        <family val="2"/>
        <charset val="238"/>
        <scheme val="minor"/>
      </rPr>
      <t>KP</t>
    </r>
  </si>
  <si>
    <r>
      <rPr>
        <sz val="9"/>
        <color indexed="63"/>
        <rFont val="Calibri"/>
        <family val="2"/>
        <charset val="238"/>
        <scheme val="minor"/>
      </rPr>
      <t>Korea, Democratic People’s  Republic of</t>
    </r>
  </si>
  <si>
    <r>
      <rPr>
        <b/>
        <sz val="9"/>
        <color indexed="63"/>
        <rFont val="Calibri"/>
        <family val="2"/>
        <charset val="238"/>
        <scheme val="minor"/>
      </rPr>
      <t>KR</t>
    </r>
  </si>
  <si>
    <r>
      <rPr>
        <sz val="9"/>
        <color indexed="63"/>
        <rFont val="Calibri"/>
        <family val="2"/>
        <charset val="238"/>
        <scheme val="minor"/>
      </rPr>
      <t>Korea, Republic of</t>
    </r>
  </si>
  <si>
    <r>
      <rPr>
        <b/>
        <sz val="9"/>
        <color indexed="63"/>
        <rFont val="Calibri"/>
        <family val="2"/>
        <charset val="238"/>
        <scheme val="minor"/>
      </rPr>
      <t>XK</t>
    </r>
  </si>
  <si>
    <r>
      <rPr>
        <sz val="9"/>
        <color indexed="63"/>
        <rFont val="Calibri"/>
        <family val="2"/>
        <charset val="238"/>
        <scheme val="minor"/>
      </rPr>
      <t>Kosovo</t>
    </r>
  </si>
  <si>
    <r>
      <rPr>
        <b/>
        <sz val="9"/>
        <color indexed="63"/>
        <rFont val="Calibri"/>
        <family val="2"/>
        <charset val="238"/>
        <scheme val="minor"/>
      </rPr>
      <t>CR</t>
    </r>
  </si>
  <si>
    <r>
      <rPr>
        <sz val="9"/>
        <color indexed="63"/>
        <rFont val="Calibri"/>
        <family val="2"/>
        <charset val="238"/>
        <scheme val="minor"/>
      </rPr>
      <t>Kostarika</t>
    </r>
  </si>
  <si>
    <r>
      <rPr>
        <sz val="9"/>
        <color indexed="63"/>
        <rFont val="Calibri"/>
        <family val="2"/>
        <charset val="238"/>
        <scheme val="minor"/>
      </rPr>
      <t>Costa Rica</t>
    </r>
  </si>
  <si>
    <r>
      <rPr>
        <b/>
        <sz val="9"/>
        <color indexed="63"/>
        <rFont val="Calibri"/>
        <family val="2"/>
        <charset val="238"/>
        <scheme val="minor"/>
      </rPr>
      <t>CU</t>
    </r>
  </si>
  <si>
    <r>
      <rPr>
        <sz val="9"/>
        <color indexed="63"/>
        <rFont val="Calibri"/>
        <family val="2"/>
        <charset val="238"/>
        <scheme val="minor"/>
      </rPr>
      <t>Kuba</t>
    </r>
  </si>
  <si>
    <r>
      <rPr>
        <sz val="9"/>
        <color indexed="63"/>
        <rFont val="Calibri"/>
        <family val="2"/>
        <charset val="238"/>
        <scheme val="minor"/>
      </rPr>
      <t>Cuba</t>
    </r>
  </si>
  <si>
    <r>
      <rPr>
        <b/>
        <sz val="9"/>
        <color indexed="63"/>
        <rFont val="Calibri"/>
        <family val="2"/>
        <charset val="238"/>
        <scheme val="minor"/>
      </rPr>
      <t>KW</t>
    </r>
  </si>
  <si>
    <r>
      <rPr>
        <sz val="9"/>
        <color indexed="63"/>
        <rFont val="Calibri"/>
        <family val="2"/>
        <charset val="238"/>
        <scheme val="minor"/>
      </rPr>
      <t>Kuvajt</t>
    </r>
  </si>
  <si>
    <r>
      <rPr>
        <sz val="9"/>
        <color indexed="63"/>
        <rFont val="Calibri"/>
        <family val="2"/>
        <charset val="238"/>
        <scheme val="minor"/>
      </rPr>
      <t>Kuwait</t>
    </r>
  </si>
  <si>
    <r>
      <rPr>
        <b/>
        <sz val="9"/>
        <color indexed="63"/>
        <rFont val="Calibri"/>
        <family val="2"/>
        <charset val="238"/>
        <scheme val="minor"/>
      </rPr>
      <t>CY</t>
    </r>
  </si>
  <si>
    <r>
      <rPr>
        <sz val="9"/>
        <color indexed="63"/>
        <rFont val="Calibri"/>
        <family val="2"/>
        <charset val="238"/>
        <scheme val="minor"/>
      </rPr>
      <t>Kypr</t>
    </r>
  </si>
  <si>
    <r>
      <rPr>
        <sz val="9"/>
        <color indexed="63"/>
        <rFont val="Calibri"/>
        <family val="2"/>
        <charset val="238"/>
        <scheme val="minor"/>
      </rPr>
      <t>Cyprus</t>
    </r>
  </si>
  <si>
    <r>
      <rPr>
        <b/>
        <sz val="9"/>
        <color indexed="63"/>
        <rFont val="Calibri"/>
        <family val="2"/>
        <charset val="238"/>
        <scheme val="minor"/>
      </rPr>
      <t>KG</t>
    </r>
  </si>
  <si>
    <r>
      <rPr>
        <sz val="9"/>
        <color indexed="63"/>
        <rFont val="Calibri"/>
        <family val="2"/>
        <charset val="238"/>
        <scheme val="minor"/>
      </rPr>
      <t>Kyrgyzská republika</t>
    </r>
  </si>
  <si>
    <r>
      <rPr>
        <sz val="9"/>
        <color indexed="63"/>
        <rFont val="Calibri"/>
        <family val="2"/>
        <charset val="238"/>
        <scheme val="minor"/>
      </rPr>
      <t>Kyrgyz, Republic</t>
    </r>
  </si>
  <si>
    <r>
      <rPr>
        <b/>
        <sz val="9"/>
        <color indexed="63"/>
        <rFont val="Calibri"/>
        <family val="2"/>
        <charset val="238"/>
        <scheme val="minor"/>
      </rPr>
      <t>LA</t>
    </r>
  </si>
  <si>
    <r>
      <rPr>
        <sz val="9"/>
        <color indexed="63"/>
        <rFont val="Calibri"/>
        <family val="2"/>
        <charset val="238"/>
        <scheme val="minor"/>
      </rPr>
      <t>Laoská lidově demokratická republika</t>
    </r>
  </si>
  <si>
    <r>
      <rPr>
        <sz val="9"/>
        <color indexed="63"/>
        <rFont val="Calibri"/>
        <family val="2"/>
        <charset val="238"/>
        <scheme val="minor"/>
      </rPr>
      <t>Lao People’s  Democratic Republic</t>
    </r>
  </si>
  <si>
    <r>
      <rPr>
        <b/>
        <sz val="9"/>
        <color indexed="63"/>
        <rFont val="Calibri"/>
        <family val="2"/>
        <charset val="238"/>
        <scheme val="minor"/>
      </rPr>
      <t>LS</t>
    </r>
  </si>
  <si>
    <r>
      <rPr>
        <sz val="9"/>
        <color indexed="63"/>
        <rFont val="Calibri"/>
        <family val="2"/>
        <charset val="238"/>
        <scheme val="minor"/>
      </rPr>
      <t>Lesotho</t>
    </r>
  </si>
  <si>
    <r>
      <rPr>
        <b/>
        <sz val="9"/>
        <color indexed="63"/>
        <rFont val="Calibri"/>
        <family val="2"/>
        <charset val="238"/>
        <scheme val="minor"/>
      </rPr>
      <t>LB</t>
    </r>
  </si>
  <si>
    <r>
      <rPr>
        <sz val="9"/>
        <color indexed="63"/>
        <rFont val="Calibri"/>
        <family val="2"/>
        <charset val="238"/>
        <scheme val="minor"/>
      </rPr>
      <t>Libanon</t>
    </r>
  </si>
  <si>
    <r>
      <rPr>
        <sz val="9"/>
        <color indexed="63"/>
        <rFont val="Calibri"/>
        <family val="2"/>
        <charset val="238"/>
        <scheme val="minor"/>
      </rPr>
      <t>Lebanon</t>
    </r>
  </si>
  <si>
    <r>
      <rPr>
        <b/>
        <sz val="9"/>
        <color indexed="63"/>
        <rFont val="Calibri"/>
        <family val="2"/>
        <charset val="238"/>
        <scheme val="minor"/>
      </rPr>
      <t>LR</t>
    </r>
  </si>
  <si>
    <r>
      <rPr>
        <sz val="9"/>
        <color indexed="63"/>
        <rFont val="Calibri"/>
        <family val="2"/>
        <charset val="238"/>
        <scheme val="minor"/>
      </rPr>
      <t>Libérie</t>
    </r>
  </si>
  <si>
    <r>
      <rPr>
        <sz val="9"/>
        <color indexed="63"/>
        <rFont val="Calibri"/>
        <family val="2"/>
        <charset val="238"/>
        <scheme val="minor"/>
      </rPr>
      <t>Liberia</t>
    </r>
  </si>
  <si>
    <r>
      <rPr>
        <b/>
        <sz val="9"/>
        <color indexed="63"/>
        <rFont val="Calibri"/>
        <family val="2"/>
        <charset val="238"/>
        <scheme val="minor"/>
      </rPr>
      <t>LY</t>
    </r>
  </si>
  <si>
    <r>
      <rPr>
        <sz val="9"/>
        <color indexed="63"/>
        <rFont val="Calibri"/>
        <family val="2"/>
        <charset val="238"/>
        <scheme val="minor"/>
      </rPr>
      <t>Libye</t>
    </r>
  </si>
  <si>
    <r>
      <rPr>
        <sz val="9"/>
        <color indexed="63"/>
        <rFont val="Calibri"/>
        <family val="2"/>
        <charset val="238"/>
        <scheme val="minor"/>
      </rPr>
      <t>Libya</t>
    </r>
  </si>
  <si>
    <r>
      <rPr>
        <b/>
        <sz val="9"/>
        <color indexed="63"/>
        <rFont val="Calibri"/>
        <family val="2"/>
        <charset val="238"/>
        <scheme val="minor"/>
      </rPr>
      <t>LI</t>
    </r>
  </si>
  <si>
    <r>
      <rPr>
        <sz val="9"/>
        <color indexed="63"/>
        <rFont val="Calibri"/>
        <family val="2"/>
        <charset val="238"/>
        <scheme val="minor"/>
      </rPr>
      <t>Lichtenštejnsko</t>
    </r>
  </si>
  <si>
    <r>
      <rPr>
        <sz val="9"/>
        <color indexed="63"/>
        <rFont val="Calibri"/>
        <family val="2"/>
        <charset val="238"/>
        <scheme val="minor"/>
      </rPr>
      <t>Liechtenstein</t>
    </r>
  </si>
  <si>
    <r>
      <rPr>
        <b/>
        <sz val="9"/>
        <color indexed="63"/>
        <rFont val="Calibri"/>
        <family val="2"/>
        <charset val="238"/>
        <scheme val="minor"/>
      </rPr>
      <t>LT</t>
    </r>
  </si>
  <si>
    <r>
      <rPr>
        <sz val="9"/>
        <color indexed="63"/>
        <rFont val="Calibri"/>
        <family val="2"/>
        <charset val="238"/>
        <scheme val="minor"/>
      </rPr>
      <t>Litva</t>
    </r>
  </si>
  <si>
    <r>
      <rPr>
        <sz val="9"/>
        <color indexed="63"/>
        <rFont val="Calibri"/>
        <family val="2"/>
        <charset val="238"/>
        <scheme val="minor"/>
      </rPr>
      <t>Lithuania</t>
    </r>
  </si>
  <si>
    <r>
      <rPr>
        <b/>
        <sz val="9"/>
        <color indexed="63"/>
        <rFont val="Calibri"/>
        <family val="2"/>
        <charset val="238"/>
        <scheme val="minor"/>
      </rPr>
      <t>LV</t>
    </r>
  </si>
  <si>
    <r>
      <rPr>
        <sz val="9"/>
        <color indexed="63"/>
        <rFont val="Calibri"/>
        <family val="2"/>
        <charset val="238"/>
        <scheme val="minor"/>
      </rPr>
      <t>Lotyšsko</t>
    </r>
  </si>
  <si>
    <r>
      <rPr>
        <sz val="9"/>
        <color indexed="63"/>
        <rFont val="Calibri"/>
        <family val="2"/>
        <charset val="238"/>
        <scheme val="minor"/>
      </rPr>
      <t>Latvia</t>
    </r>
  </si>
  <si>
    <r>
      <rPr>
        <b/>
        <sz val="9"/>
        <color indexed="63"/>
        <rFont val="Calibri"/>
        <family val="2"/>
        <charset val="238"/>
        <scheme val="minor"/>
      </rPr>
      <t>LU</t>
    </r>
  </si>
  <si>
    <r>
      <rPr>
        <sz val="9"/>
        <color indexed="63"/>
        <rFont val="Calibri"/>
        <family val="2"/>
        <charset val="238"/>
        <scheme val="minor"/>
      </rPr>
      <t>Lucembursko</t>
    </r>
  </si>
  <si>
    <r>
      <rPr>
        <sz val="9"/>
        <color indexed="63"/>
        <rFont val="Calibri"/>
        <family val="2"/>
        <charset val="238"/>
        <scheme val="minor"/>
      </rPr>
      <t>Luxembourg</t>
    </r>
  </si>
  <si>
    <r>
      <rPr>
        <b/>
        <sz val="9"/>
        <color indexed="63"/>
        <rFont val="Calibri"/>
        <family val="2"/>
        <charset val="238"/>
        <scheme val="minor"/>
      </rPr>
      <t>MO</t>
    </r>
  </si>
  <si>
    <r>
      <rPr>
        <sz val="9"/>
        <color indexed="63"/>
        <rFont val="Calibri"/>
        <family val="2"/>
        <charset val="238"/>
        <scheme val="minor"/>
      </rPr>
      <t>Macao</t>
    </r>
  </si>
  <si>
    <r>
      <rPr>
        <b/>
        <sz val="9"/>
        <color indexed="63"/>
        <rFont val="Calibri"/>
        <family val="2"/>
        <charset val="238"/>
        <scheme val="minor"/>
      </rPr>
      <t>MG</t>
    </r>
  </si>
  <si>
    <r>
      <rPr>
        <sz val="9"/>
        <color indexed="63"/>
        <rFont val="Calibri"/>
        <family val="2"/>
        <charset val="238"/>
        <scheme val="minor"/>
      </rPr>
      <t>Madagaskar</t>
    </r>
  </si>
  <si>
    <r>
      <rPr>
        <sz val="9"/>
        <color indexed="63"/>
        <rFont val="Calibri"/>
        <family val="2"/>
        <charset val="238"/>
        <scheme val="minor"/>
      </rPr>
      <t>Madagascar</t>
    </r>
  </si>
  <si>
    <r>
      <rPr>
        <b/>
        <sz val="9"/>
        <color indexed="63"/>
        <rFont val="Calibri"/>
        <family val="2"/>
        <charset val="238"/>
        <scheme val="minor"/>
      </rPr>
      <t>HU</t>
    </r>
  </si>
  <si>
    <r>
      <rPr>
        <sz val="9"/>
        <color indexed="63"/>
        <rFont val="Calibri"/>
        <family val="2"/>
        <charset val="238"/>
        <scheme val="minor"/>
      </rPr>
      <t>Maďarsko</t>
    </r>
  </si>
  <si>
    <r>
      <rPr>
        <sz val="9"/>
        <color indexed="63"/>
        <rFont val="Calibri"/>
        <family val="2"/>
        <charset val="238"/>
        <scheme val="minor"/>
      </rPr>
      <t>Hungary</t>
    </r>
  </si>
  <si>
    <r>
      <rPr>
        <b/>
        <sz val="9"/>
        <color indexed="63"/>
        <rFont val="Calibri"/>
        <family val="2"/>
        <charset val="238"/>
        <scheme val="minor"/>
      </rPr>
      <t>MY</t>
    </r>
  </si>
  <si>
    <r>
      <rPr>
        <sz val="9"/>
        <color indexed="63"/>
        <rFont val="Calibri"/>
        <family val="2"/>
        <charset val="238"/>
        <scheme val="minor"/>
      </rPr>
      <t>Malajsie</t>
    </r>
  </si>
  <si>
    <r>
      <rPr>
        <sz val="9"/>
        <color indexed="63"/>
        <rFont val="Calibri"/>
        <family val="2"/>
        <charset val="238"/>
        <scheme val="minor"/>
      </rPr>
      <t>Malaysia</t>
    </r>
  </si>
  <si>
    <r>
      <rPr>
        <b/>
        <sz val="9"/>
        <color indexed="63"/>
        <rFont val="Calibri"/>
        <family val="2"/>
        <charset val="238"/>
        <scheme val="minor"/>
      </rPr>
      <t>MW</t>
    </r>
  </si>
  <si>
    <r>
      <rPr>
        <sz val="9"/>
        <color indexed="63"/>
        <rFont val="Calibri"/>
        <family val="2"/>
        <charset val="238"/>
        <scheme val="minor"/>
      </rPr>
      <t>Malawi</t>
    </r>
  </si>
  <si>
    <r>
      <rPr>
        <b/>
        <sz val="9"/>
        <color indexed="63"/>
        <rFont val="Calibri"/>
        <family val="2"/>
        <charset val="238"/>
        <scheme val="minor"/>
      </rPr>
      <t>MV</t>
    </r>
  </si>
  <si>
    <r>
      <rPr>
        <sz val="9"/>
        <color indexed="63"/>
        <rFont val="Calibri"/>
        <family val="2"/>
        <charset val="238"/>
        <scheme val="minor"/>
      </rPr>
      <t>Maledivy</t>
    </r>
  </si>
  <si>
    <r>
      <rPr>
        <sz val="9"/>
        <color indexed="63"/>
        <rFont val="Calibri"/>
        <family val="2"/>
        <charset val="238"/>
        <scheme val="minor"/>
      </rPr>
      <t>Maldives</t>
    </r>
  </si>
  <si>
    <r>
      <rPr>
        <b/>
        <sz val="9"/>
        <color indexed="63"/>
        <rFont val="Calibri"/>
        <family val="2"/>
        <charset val="238"/>
        <scheme val="minor"/>
      </rPr>
      <t>ML</t>
    </r>
  </si>
  <si>
    <r>
      <rPr>
        <sz val="9"/>
        <color indexed="63"/>
        <rFont val="Calibri"/>
        <family val="2"/>
        <charset val="238"/>
        <scheme val="minor"/>
      </rPr>
      <t>Mali</t>
    </r>
  </si>
  <si>
    <r>
      <rPr>
        <b/>
        <sz val="9"/>
        <color indexed="63"/>
        <rFont val="Calibri"/>
        <family val="2"/>
        <charset val="238"/>
        <scheme val="minor"/>
      </rPr>
      <t>MT</t>
    </r>
  </si>
  <si>
    <r>
      <rPr>
        <sz val="9"/>
        <color indexed="63"/>
        <rFont val="Calibri"/>
        <family val="2"/>
        <charset val="238"/>
        <scheme val="minor"/>
      </rPr>
      <t>Malta</t>
    </r>
  </si>
  <si>
    <r>
      <rPr>
        <b/>
        <sz val="9"/>
        <color indexed="63"/>
        <rFont val="Calibri"/>
        <family val="2"/>
        <charset val="238"/>
        <scheme val="minor"/>
      </rPr>
      <t>MA</t>
    </r>
  </si>
  <si>
    <r>
      <rPr>
        <sz val="9"/>
        <color indexed="63"/>
        <rFont val="Calibri"/>
        <family val="2"/>
        <charset val="238"/>
        <scheme val="minor"/>
      </rPr>
      <t>Maroko</t>
    </r>
  </si>
  <si>
    <r>
      <rPr>
        <sz val="9"/>
        <color indexed="63"/>
        <rFont val="Calibri"/>
        <family val="2"/>
        <charset val="238"/>
        <scheme val="minor"/>
      </rPr>
      <t>Morocco</t>
    </r>
  </si>
  <si>
    <r>
      <rPr>
        <b/>
        <sz val="9"/>
        <color indexed="63"/>
        <rFont val="Calibri"/>
        <family val="2"/>
        <charset val="238"/>
        <scheme val="minor"/>
      </rPr>
      <t>MH</t>
    </r>
  </si>
  <si>
    <r>
      <rPr>
        <sz val="9"/>
        <color indexed="63"/>
        <rFont val="Calibri"/>
        <family val="2"/>
        <charset val="238"/>
        <scheme val="minor"/>
      </rPr>
      <t>Marshallovy ostrovy</t>
    </r>
  </si>
  <si>
    <r>
      <rPr>
        <sz val="9"/>
        <color indexed="63"/>
        <rFont val="Calibri"/>
        <family val="2"/>
        <charset val="238"/>
        <scheme val="minor"/>
      </rPr>
      <t>Marshall Islands</t>
    </r>
  </si>
  <si>
    <r>
      <rPr>
        <b/>
        <sz val="9"/>
        <color indexed="63"/>
        <rFont val="Calibri"/>
        <family val="2"/>
        <charset val="238"/>
        <scheme val="minor"/>
      </rPr>
      <t>MU</t>
    </r>
  </si>
  <si>
    <r>
      <rPr>
        <sz val="9"/>
        <color indexed="63"/>
        <rFont val="Calibri"/>
        <family val="2"/>
        <charset val="238"/>
        <scheme val="minor"/>
      </rPr>
      <t>Mauricius</t>
    </r>
  </si>
  <si>
    <r>
      <rPr>
        <sz val="9"/>
        <color indexed="63"/>
        <rFont val="Calibri"/>
        <family val="2"/>
        <charset val="238"/>
        <scheme val="minor"/>
      </rPr>
      <t>Mauritius</t>
    </r>
  </si>
  <si>
    <r>
      <rPr>
        <b/>
        <sz val="9"/>
        <color indexed="63"/>
        <rFont val="Calibri"/>
        <family val="2"/>
        <charset val="238"/>
        <scheme val="minor"/>
      </rPr>
      <t>MR</t>
    </r>
  </si>
  <si>
    <r>
      <rPr>
        <sz val="9"/>
        <color indexed="63"/>
        <rFont val="Calibri"/>
        <family val="2"/>
        <charset val="238"/>
        <scheme val="minor"/>
      </rPr>
      <t>Mauritánie</t>
    </r>
  </si>
  <si>
    <r>
      <rPr>
        <sz val="9"/>
        <color indexed="63"/>
        <rFont val="Calibri"/>
        <family val="2"/>
        <charset val="238"/>
        <scheme val="minor"/>
      </rPr>
      <t>Mauritania</t>
    </r>
  </si>
  <si>
    <r>
      <rPr>
        <b/>
        <sz val="9"/>
        <color indexed="63"/>
        <rFont val="Calibri"/>
        <family val="2"/>
        <charset val="238"/>
        <scheme val="minor"/>
      </rPr>
      <t>YT</t>
    </r>
  </si>
  <si>
    <r>
      <rPr>
        <sz val="9"/>
        <color indexed="63"/>
        <rFont val="Calibri"/>
        <family val="2"/>
        <charset val="238"/>
        <scheme val="minor"/>
      </rPr>
      <t>Mayotte</t>
    </r>
  </si>
  <si>
    <r>
      <rPr>
        <b/>
        <sz val="9"/>
        <color indexed="63"/>
        <rFont val="Calibri"/>
        <family val="2"/>
        <charset val="238"/>
        <scheme val="minor"/>
      </rPr>
      <t>XL</t>
    </r>
  </si>
  <si>
    <r>
      <rPr>
        <sz val="9"/>
        <color indexed="63"/>
        <rFont val="Calibri"/>
        <family val="2"/>
        <charset val="238"/>
        <scheme val="minor"/>
      </rPr>
      <t>Melilla</t>
    </r>
  </si>
  <si>
    <r>
      <rPr>
        <b/>
        <sz val="9"/>
        <color indexed="63"/>
        <rFont val="Calibri"/>
        <family val="2"/>
        <charset val="238"/>
        <scheme val="minor"/>
      </rPr>
      <t>UM</t>
    </r>
  </si>
  <si>
    <r>
      <rPr>
        <sz val="9"/>
        <color indexed="63"/>
        <rFont val="Calibri"/>
        <family val="2"/>
        <charset val="238"/>
        <scheme val="minor"/>
      </rPr>
      <t>Menší odlehlé ostrovy USA</t>
    </r>
  </si>
  <si>
    <r>
      <rPr>
        <sz val="9"/>
        <color indexed="63"/>
        <rFont val="Calibri"/>
        <family val="2"/>
        <charset val="238"/>
        <scheme val="minor"/>
      </rPr>
      <t>United States Minor Outlying Islands</t>
    </r>
  </si>
  <si>
    <r>
      <rPr>
        <b/>
        <sz val="9"/>
        <color indexed="63"/>
        <rFont val="Calibri"/>
        <family val="2"/>
        <charset val="238"/>
        <scheme val="minor"/>
      </rPr>
      <t>MX</t>
    </r>
  </si>
  <si>
    <r>
      <rPr>
        <sz val="9"/>
        <color indexed="63"/>
        <rFont val="Calibri"/>
        <family val="2"/>
        <charset val="238"/>
        <scheme val="minor"/>
      </rPr>
      <t>Mexiko</t>
    </r>
  </si>
  <si>
    <r>
      <rPr>
        <sz val="9"/>
        <color indexed="63"/>
        <rFont val="Calibri"/>
        <family val="2"/>
        <charset val="238"/>
        <scheme val="minor"/>
      </rPr>
      <t>Mexico</t>
    </r>
  </si>
  <si>
    <r>
      <rPr>
        <b/>
        <sz val="9"/>
        <color indexed="63"/>
        <rFont val="Calibri"/>
        <family val="2"/>
        <charset val="238"/>
        <scheme val="minor"/>
      </rPr>
      <t>BO</t>
    </r>
  </si>
  <si>
    <r>
      <rPr>
        <sz val="9"/>
        <color indexed="63"/>
        <rFont val="Calibri"/>
        <family val="2"/>
        <charset val="238"/>
        <scheme val="minor"/>
      </rPr>
      <t>Mnohonárodní stát Bolívie</t>
    </r>
  </si>
  <si>
    <r>
      <rPr>
        <sz val="9"/>
        <color indexed="63"/>
        <rFont val="Calibri"/>
        <family val="2"/>
        <charset val="238"/>
        <scheme val="minor"/>
      </rPr>
      <t>Bolivia, Plurinational State of</t>
    </r>
  </si>
  <si>
    <r>
      <rPr>
        <b/>
        <sz val="9"/>
        <color indexed="63"/>
        <rFont val="Calibri"/>
        <family val="2"/>
        <charset val="238"/>
        <scheme val="minor"/>
      </rPr>
      <t>MD</t>
    </r>
  </si>
  <si>
    <r>
      <rPr>
        <sz val="9"/>
        <color indexed="63"/>
        <rFont val="Calibri"/>
        <family val="2"/>
        <charset val="238"/>
        <scheme val="minor"/>
      </rPr>
      <t>Moldova, Republic of</t>
    </r>
  </si>
  <si>
    <r>
      <rPr>
        <b/>
        <sz val="9"/>
        <color indexed="63"/>
        <rFont val="Calibri"/>
        <family val="2"/>
        <charset val="238"/>
        <scheme val="minor"/>
      </rPr>
      <t>MN</t>
    </r>
  </si>
  <si>
    <r>
      <rPr>
        <sz val="9"/>
        <color indexed="63"/>
        <rFont val="Calibri"/>
        <family val="2"/>
        <charset val="238"/>
        <scheme val="minor"/>
      </rPr>
      <t>Mongolsko</t>
    </r>
  </si>
  <si>
    <r>
      <rPr>
        <sz val="9"/>
        <color indexed="63"/>
        <rFont val="Calibri"/>
        <family val="2"/>
        <charset val="238"/>
        <scheme val="minor"/>
      </rPr>
      <t>Mongolia</t>
    </r>
  </si>
  <si>
    <r>
      <rPr>
        <b/>
        <sz val="9"/>
        <color indexed="63"/>
        <rFont val="Calibri"/>
        <family val="2"/>
        <charset val="238"/>
        <scheme val="minor"/>
      </rPr>
      <t>MS</t>
    </r>
  </si>
  <si>
    <r>
      <rPr>
        <sz val="9"/>
        <color indexed="63"/>
        <rFont val="Calibri"/>
        <family val="2"/>
        <charset val="238"/>
        <scheme val="minor"/>
      </rPr>
      <t>Montserrat</t>
    </r>
  </si>
  <si>
    <r>
      <rPr>
        <b/>
        <sz val="9"/>
        <color indexed="63"/>
        <rFont val="Calibri"/>
        <family val="2"/>
        <charset val="238"/>
        <scheme val="minor"/>
      </rPr>
      <t>MZ</t>
    </r>
  </si>
  <si>
    <r>
      <rPr>
        <sz val="9"/>
        <color indexed="63"/>
        <rFont val="Calibri"/>
        <family val="2"/>
        <charset val="238"/>
        <scheme val="minor"/>
      </rPr>
      <t>Mosambik</t>
    </r>
  </si>
  <si>
    <r>
      <rPr>
        <sz val="9"/>
        <color indexed="63"/>
        <rFont val="Calibri"/>
        <family val="2"/>
        <charset val="238"/>
        <scheme val="minor"/>
      </rPr>
      <t>Mozambique</t>
    </r>
  </si>
  <si>
    <r>
      <rPr>
        <b/>
        <sz val="9"/>
        <color indexed="63"/>
        <rFont val="Calibri"/>
        <family val="2"/>
        <charset val="238"/>
        <scheme val="minor"/>
      </rPr>
      <t>MM</t>
    </r>
  </si>
  <si>
    <r>
      <rPr>
        <sz val="9"/>
        <color indexed="63"/>
        <rFont val="Calibri"/>
        <family val="2"/>
        <charset val="238"/>
        <scheme val="minor"/>
      </rPr>
      <t>Myanmar</t>
    </r>
  </si>
  <si>
    <r>
      <rPr>
        <b/>
        <sz val="9"/>
        <color indexed="63"/>
        <rFont val="Calibri"/>
        <family val="2"/>
        <charset val="238"/>
        <scheme val="minor"/>
      </rPr>
      <t>NA</t>
    </r>
  </si>
  <si>
    <r>
      <rPr>
        <sz val="9"/>
        <color indexed="63"/>
        <rFont val="Calibri"/>
        <family val="2"/>
        <charset val="238"/>
        <scheme val="minor"/>
      </rPr>
      <t>Namibie</t>
    </r>
  </si>
  <si>
    <r>
      <rPr>
        <sz val="9"/>
        <color indexed="63"/>
        <rFont val="Calibri"/>
        <family val="2"/>
        <charset val="238"/>
        <scheme val="minor"/>
      </rPr>
      <t>Namibia</t>
    </r>
  </si>
  <si>
    <r>
      <rPr>
        <b/>
        <sz val="9"/>
        <color indexed="63"/>
        <rFont val="Calibri"/>
        <family val="2"/>
        <charset val="238"/>
        <scheme val="minor"/>
      </rPr>
      <t>NR</t>
    </r>
  </si>
  <si>
    <r>
      <rPr>
        <sz val="9"/>
        <color indexed="63"/>
        <rFont val="Calibri"/>
        <family val="2"/>
        <charset val="238"/>
        <scheme val="minor"/>
      </rPr>
      <t>Nauru</t>
    </r>
  </si>
  <si>
    <r>
      <rPr>
        <b/>
        <sz val="9"/>
        <color indexed="63"/>
        <rFont val="Calibri"/>
        <family val="2"/>
        <charset val="238"/>
        <scheme val="minor"/>
      </rPr>
      <t>DE</t>
    </r>
  </si>
  <si>
    <r>
      <rPr>
        <sz val="9"/>
        <color indexed="63"/>
        <rFont val="Calibri"/>
        <family val="2"/>
        <charset val="238"/>
        <scheme val="minor"/>
      </rPr>
      <t>Německo</t>
    </r>
  </si>
  <si>
    <r>
      <rPr>
        <sz val="9"/>
        <color indexed="63"/>
        <rFont val="Calibri"/>
        <family val="2"/>
        <charset val="238"/>
        <scheme val="minor"/>
      </rPr>
      <t>Germany</t>
    </r>
  </si>
  <si>
    <r>
      <rPr>
        <b/>
        <sz val="9"/>
        <color indexed="63"/>
        <rFont val="Calibri"/>
        <family val="2"/>
        <charset val="238"/>
        <scheme val="minor"/>
      </rPr>
      <t>NP</t>
    </r>
  </si>
  <si>
    <r>
      <rPr>
        <sz val="9"/>
        <color indexed="63"/>
        <rFont val="Calibri"/>
        <family val="2"/>
        <charset val="238"/>
        <scheme val="minor"/>
      </rPr>
      <t>Nepál</t>
    </r>
  </si>
  <si>
    <r>
      <rPr>
        <sz val="9"/>
        <color indexed="63"/>
        <rFont val="Calibri"/>
        <family val="2"/>
        <charset val="238"/>
        <scheme val="minor"/>
      </rPr>
      <t>Nepal</t>
    </r>
  </si>
  <si>
    <r>
      <rPr>
        <b/>
        <sz val="9"/>
        <color indexed="63"/>
        <rFont val="Calibri"/>
        <family val="2"/>
        <charset val="238"/>
        <scheme val="minor"/>
      </rPr>
      <t>NE</t>
    </r>
  </si>
  <si>
    <r>
      <rPr>
        <sz val="9"/>
        <color indexed="63"/>
        <rFont val="Calibri"/>
        <family val="2"/>
        <charset val="238"/>
        <scheme val="minor"/>
      </rPr>
      <t>Niger</t>
    </r>
  </si>
  <si>
    <r>
      <rPr>
        <b/>
        <sz val="9"/>
        <color indexed="63"/>
        <rFont val="Calibri"/>
        <family val="2"/>
        <charset val="238"/>
        <scheme val="minor"/>
      </rPr>
      <t>NG</t>
    </r>
  </si>
  <si>
    <r>
      <rPr>
        <sz val="9"/>
        <color indexed="63"/>
        <rFont val="Calibri"/>
        <family val="2"/>
        <charset val="238"/>
        <scheme val="minor"/>
      </rPr>
      <t>Nigérie</t>
    </r>
  </si>
  <si>
    <r>
      <rPr>
        <sz val="9"/>
        <color indexed="63"/>
        <rFont val="Calibri"/>
        <family val="2"/>
        <charset val="238"/>
        <scheme val="minor"/>
      </rPr>
      <t>Nigeria</t>
    </r>
  </si>
  <si>
    <r>
      <rPr>
        <b/>
        <sz val="9"/>
        <color indexed="63"/>
        <rFont val="Calibri"/>
        <family val="2"/>
        <charset val="238"/>
        <scheme val="minor"/>
      </rPr>
      <t>NI</t>
    </r>
  </si>
  <si>
    <r>
      <rPr>
        <sz val="9"/>
        <color indexed="63"/>
        <rFont val="Calibri"/>
        <family val="2"/>
        <charset val="238"/>
        <scheme val="minor"/>
      </rPr>
      <t>Nikaragua</t>
    </r>
  </si>
  <si>
    <r>
      <rPr>
        <sz val="9"/>
        <color indexed="63"/>
        <rFont val="Calibri"/>
        <family val="2"/>
        <charset val="238"/>
        <scheme val="minor"/>
      </rPr>
      <t>Nicaragua</t>
    </r>
  </si>
  <si>
    <r>
      <rPr>
        <b/>
        <sz val="9"/>
        <color indexed="63"/>
        <rFont val="Calibri"/>
        <family val="2"/>
        <charset val="238"/>
        <scheme val="minor"/>
      </rPr>
      <t>NU</t>
    </r>
  </si>
  <si>
    <r>
      <rPr>
        <sz val="9"/>
        <color indexed="63"/>
        <rFont val="Calibri"/>
        <family val="2"/>
        <charset val="238"/>
        <scheme val="minor"/>
      </rPr>
      <t>Niue</t>
    </r>
  </si>
  <si>
    <r>
      <rPr>
        <b/>
        <sz val="9"/>
        <color indexed="63"/>
        <rFont val="Calibri"/>
        <family val="2"/>
        <charset val="238"/>
        <scheme val="minor"/>
      </rPr>
      <t>NL</t>
    </r>
  </si>
  <si>
    <r>
      <rPr>
        <sz val="9"/>
        <color indexed="63"/>
        <rFont val="Calibri"/>
        <family val="2"/>
        <charset val="238"/>
        <scheme val="minor"/>
      </rPr>
      <t>Nizozemsko</t>
    </r>
  </si>
  <si>
    <r>
      <rPr>
        <sz val="9"/>
        <color indexed="63"/>
        <rFont val="Calibri"/>
        <family val="2"/>
        <charset val="238"/>
        <scheme val="minor"/>
      </rPr>
      <t>Netherlands</t>
    </r>
  </si>
  <si>
    <r>
      <rPr>
        <b/>
        <sz val="9"/>
        <color indexed="63"/>
        <rFont val="Calibri"/>
        <family val="2"/>
        <charset val="238"/>
        <scheme val="minor"/>
      </rPr>
      <t>NF</t>
    </r>
  </si>
  <si>
    <r>
      <rPr>
        <sz val="9"/>
        <color indexed="63"/>
        <rFont val="Calibri"/>
        <family val="2"/>
        <charset val="238"/>
        <scheme val="minor"/>
      </rPr>
      <t>Norfolk</t>
    </r>
  </si>
  <si>
    <r>
      <rPr>
        <sz val="9"/>
        <color indexed="63"/>
        <rFont val="Calibri"/>
        <family val="2"/>
        <charset val="238"/>
        <scheme val="minor"/>
      </rPr>
      <t>Norfolk Island</t>
    </r>
  </si>
  <si>
    <r>
      <rPr>
        <b/>
        <sz val="9"/>
        <color indexed="63"/>
        <rFont val="Calibri"/>
        <family val="2"/>
        <charset val="238"/>
        <scheme val="minor"/>
      </rPr>
      <t>NO</t>
    </r>
  </si>
  <si>
    <r>
      <rPr>
        <sz val="9"/>
        <color indexed="63"/>
        <rFont val="Calibri"/>
        <family val="2"/>
        <charset val="238"/>
        <scheme val="minor"/>
      </rPr>
      <t>Norsko</t>
    </r>
  </si>
  <si>
    <r>
      <rPr>
        <sz val="9"/>
        <color indexed="63"/>
        <rFont val="Calibri"/>
        <family val="2"/>
        <charset val="238"/>
        <scheme val="minor"/>
      </rPr>
      <t>Norway</t>
    </r>
  </si>
  <si>
    <r>
      <rPr>
        <b/>
        <sz val="9"/>
        <color indexed="63"/>
        <rFont val="Calibri"/>
        <family val="2"/>
        <charset val="238"/>
        <scheme val="minor"/>
      </rPr>
      <t>NC</t>
    </r>
  </si>
  <si>
    <r>
      <rPr>
        <sz val="9"/>
        <color indexed="63"/>
        <rFont val="Calibri"/>
        <family val="2"/>
        <charset val="238"/>
        <scheme val="minor"/>
      </rPr>
      <t>Nová Kaledonie</t>
    </r>
  </si>
  <si>
    <r>
      <rPr>
        <sz val="9"/>
        <color indexed="63"/>
        <rFont val="Calibri"/>
        <family val="2"/>
        <charset val="238"/>
        <scheme val="minor"/>
      </rPr>
      <t>New Caledonia</t>
    </r>
  </si>
  <si>
    <r>
      <rPr>
        <b/>
        <sz val="9"/>
        <color indexed="63"/>
        <rFont val="Calibri"/>
        <family val="2"/>
        <charset val="238"/>
        <scheme val="minor"/>
      </rPr>
      <t>NZ</t>
    </r>
  </si>
  <si>
    <r>
      <rPr>
        <sz val="9"/>
        <color indexed="63"/>
        <rFont val="Calibri"/>
        <family val="2"/>
        <charset val="238"/>
        <scheme val="minor"/>
      </rPr>
      <t>Nový Zéland</t>
    </r>
  </si>
  <si>
    <r>
      <rPr>
        <sz val="9"/>
        <color indexed="63"/>
        <rFont val="Calibri"/>
        <family val="2"/>
        <charset val="238"/>
        <scheme val="minor"/>
      </rPr>
      <t>New Zealand</t>
    </r>
  </si>
  <si>
    <r>
      <rPr>
        <b/>
        <sz val="9"/>
        <color indexed="63"/>
        <rFont val="Calibri"/>
        <family val="2"/>
        <charset val="238"/>
        <scheme val="minor"/>
      </rPr>
      <t>PS</t>
    </r>
  </si>
  <si>
    <r>
      <rPr>
        <sz val="9"/>
        <color indexed="63"/>
        <rFont val="Calibri"/>
        <family val="2"/>
        <charset val="238"/>
        <scheme val="minor"/>
      </rPr>
      <t>Okupované palestinské území</t>
    </r>
  </si>
  <si>
    <r>
      <rPr>
        <sz val="9"/>
        <color indexed="63"/>
        <rFont val="Calibri"/>
        <family val="2"/>
        <charset val="238"/>
        <scheme val="minor"/>
      </rPr>
      <t>Occupied Palestinian Territory</t>
    </r>
  </si>
  <si>
    <r>
      <rPr>
        <b/>
        <sz val="9"/>
        <color indexed="63"/>
        <rFont val="Calibri"/>
        <family val="2"/>
        <charset val="238"/>
        <scheme val="minor"/>
      </rPr>
      <t>OM</t>
    </r>
  </si>
  <si>
    <r>
      <rPr>
        <sz val="9"/>
        <color indexed="63"/>
        <rFont val="Calibri"/>
        <family val="2"/>
        <charset val="238"/>
        <scheme val="minor"/>
      </rPr>
      <t>Omán</t>
    </r>
  </si>
  <si>
    <r>
      <rPr>
        <sz val="9"/>
        <color indexed="63"/>
        <rFont val="Calibri"/>
        <family val="2"/>
        <charset val="238"/>
        <scheme val="minor"/>
      </rPr>
      <t>Oman</t>
    </r>
  </si>
  <si>
    <r>
      <rPr>
        <b/>
        <sz val="9"/>
        <color indexed="63"/>
        <rFont val="Calibri"/>
        <family val="2"/>
        <charset val="238"/>
        <scheme val="minor"/>
      </rPr>
      <t>TC</t>
    </r>
  </si>
  <si>
    <r>
      <rPr>
        <sz val="9"/>
        <color indexed="63"/>
        <rFont val="Calibri"/>
        <family val="2"/>
        <charset val="238"/>
        <scheme val="minor"/>
      </rPr>
      <t>Ostrovy Turks a Caicos</t>
    </r>
  </si>
  <si>
    <r>
      <rPr>
        <sz val="9"/>
        <color indexed="63"/>
        <rFont val="Calibri"/>
        <family val="2"/>
        <charset val="238"/>
        <scheme val="minor"/>
      </rPr>
      <t>Turks and Caicos Islands</t>
    </r>
  </si>
  <si>
    <r>
      <rPr>
        <b/>
        <sz val="9"/>
        <color indexed="63"/>
        <rFont val="Calibri"/>
        <family val="2"/>
        <charset val="238"/>
        <scheme val="minor"/>
      </rPr>
      <t>PK</t>
    </r>
  </si>
  <si>
    <r>
      <rPr>
        <sz val="9"/>
        <color indexed="63"/>
        <rFont val="Calibri"/>
        <family val="2"/>
        <charset val="238"/>
        <scheme val="minor"/>
      </rPr>
      <t>Pákistán</t>
    </r>
  </si>
  <si>
    <r>
      <rPr>
        <sz val="9"/>
        <color indexed="63"/>
        <rFont val="Calibri"/>
        <family val="2"/>
        <charset val="238"/>
        <scheme val="minor"/>
      </rPr>
      <t>Pakistan</t>
    </r>
  </si>
  <si>
    <r>
      <rPr>
        <b/>
        <sz val="9"/>
        <color indexed="63"/>
        <rFont val="Calibri"/>
        <family val="2"/>
        <charset val="238"/>
        <scheme val="minor"/>
      </rPr>
      <t>PW</t>
    </r>
  </si>
  <si>
    <r>
      <rPr>
        <sz val="9"/>
        <color indexed="63"/>
        <rFont val="Calibri"/>
        <family val="2"/>
        <charset val="238"/>
        <scheme val="minor"/>
      </rPr>
      <t>Palau</t>
    </r>
  </si>
  <si>
    <r>
      <rPr>
        <b/>
        <sz val="9"/>
        <color indexed="63"/>
        <rFont val="Calibri"/>
        <family val="2"/>
        <charset val="238"/>
        <scheme val="minor"/>
      </rPr>
      <t>PA</t>
    </r>
  </si>
  <si>
    <r>
      <rPr>
        <sz val="9"/>
        <color indexed="63"/>
        <rFont val="Calibri"/>
        <family val="2"/>
        <charset val="238"/>
        <scheme val="minor"/>
      </rPr>
      <t>Panama</t>
    </r>
  </si>
  <si>
    <r>
      <rPr>
        <b/>
        <sz val="9"/>
        <color indexed="63"/>
        <rFont val="Calibri"/>
        <family val="2"/>
        <charset val="238"/>
        <scheme val="minor"/>
      </rPr>
      <t>PG</t>
    </r>
  </si>
  <si>
    <r>
      <rPr>
        <sz val="9"/>
        <color indexed="63"/>
        <rFont val="Calibri"/>
        <family val="2"/>
        <charset val="238"/>
        <scheme val="minor"/>
      </rPr>
      <t>Papua-Nová Guinea</t>
    </r>
  </si>
  <si>
    <r>
      <rPr>
        <sz val="9"/>
        <color indexed="63"/>
        <rFont val="Calibri"/>
        <family val="2"/>
        <charset val="238"/>
        <scheme val="minor"/>
      </rPr>
      <t>Papua New Guinea</t>
    </r>
  </si>
  <si>
    <r>
      <rPr>
        <b/>
        <sz val="9"/>
        <color indexed="63"/>
        <rFont val="Calibri"/>
        <family val="2"/>
        <charset val="238"/>
        <scheme val="minor"/>
      </rPr>
      <t>PY</t>
    </r>
  </si>
  <si>
    <r>
      <rPr>
        <sz val="9"/>
        <color indexed="63"/>
        <rFont val="Calibri"/>
        <family val="2"/>
        <charset val="238"/>
        <scheme val="minor"/>
      </rPr>
      <t>Paraguay</t>
    </r>
  </si>
  <si>
    <r>
      <rPr>
        <b/>
        <sz val="9"/>
        <color indexed="63"/>
        <rFont val="Calibri"/>
        <family val="2"/>
        <charset val="238"/>
        <scheme val="minor"/>
      </rPr>
      <t>PE</t>
    </r>
  </si>
  <si>
    <r>
      <rPr>
        <sz val="9"/>
        <color indexed="63"/>
        <rFont val="Calibri"/>
        <family val="2"/>
        <charset val="238"/>
        <scheme val="minor"/>
      </rPr>
      <t>Peru</t>
    </r>
  </si>
  <si>
    <r>
      <rPr>
        <b/>
        <sz val="9"/>
        <color indexed="63"/>
        <rFont val="Calibri"/>
        <family val="2"/>
        <charset val="238"/>
        <scheme val="minor"/>
      </rPr>
      <t>PN</t>
    </r>
  </si>
  <si>
    <r>
      <rPr>
        <sz val="9"/>
        <color indexed="63"/>
        <rFont val="Calibri"/>
        <family val="2"/>
        <charset val="238"/>
        <scheme val="minor"/>
      </rPr>
      <t>Pitcairn</t>
    </r>
  </si>
  <si>
    <r>
      <rPr>
        <b/>
        <sz val="9"/>
        <color indexed="63"/>
        <rFont val="Calibri"/>
        <family val="2"/>
        <charset val="238"/>
        <scheme val="minor"/>
      </rPr>
      <t>CI</t>
    </r>
  </si>
  <si>
    <r>
      <rPr>
        <sz val="9"/>
        <color indexed="63"/>
        <rFont val="Calibri"/>
        <family val="2"/>
        <charset val="238"/>
        <scheme val="minor"/>
      </rPr>
      <t>Pobřeží slonoviny</t>
    </r>
  </si>
  <si>
    <r>
      <rPr>
        <sz val="9"/>
        <color indexed="63"/>
        <rFont val="Calibri"/>
        <family val="2"/>
        <charset val="238"/>
        <scheme val="minor"/>
      </rPr>
      <t>Côte d’Ivoire</t>
    </r>
  </si>
  <si>
    <r>
      <rPr>
        <b/>
        <sz val="9"/>
        <color indexed="63"/>
        <rFont val="Calibri"/>
        <family val="2"/>
        <charset val="238"/>
        <scheme val="minor"/>
      </rPr>
      <t>PL</t>
    </r>
  </si>
  <si>
    <r>
      <rPr>
        <sz val="9"/>
        <color indexed="63"/>
        <rFont val="Calibri"/>
        <family val="2"/>
        <charset val="238"/>
        <scheme val="minor"/>
      </rPr>
      <t>Polsko</t>
    </r>
  </si>
  <si>
    <r>
      <rPr>
        <sz val="9"/>
        <color indexed="63"/>
        <rFont val="Calibri"/>
        <family val="2"/>
        <charset val="238"/>
        <scheme val="minor"/>
      </rPr>
      <t>Poland</t>
    </r>
  </si>
  <si>
    <r>
      <rPr>
        <b/>
        <sz val="9"/>
        <color indexed="63"/>
        <rFont val="Calibri"/>
        <family val="2"/>
        <charset val="238"/>
        <scheme val="minor"/>
      </rPr>
      <t>PT</t>
    </r>
  </si>
  <si>
    <r>
      <rPr>
        <sz val="9"/>
        <color indexed="63"/>
        <rFont val="Calibri"/>
        <family val="2"/>
        <charset val="238"/>
        <scheme val="minor"/>
      </rPr>
      <t>Portugalsko</t>
    </r>
  </si>
  <si>
    <r>
      <rPr>
        <sz val="9"/>
        <color indexed="63"/>
        <rFont val="Calibri"/>
        <family val="2"/>
        <charset val="238"/>
        <scheme val="minor"/>
      </rPr>
      <t>Portugal</t>
    </r>
  </si>
  <si>
    <r>
      <rPr>
        <b/>
        <sz val="9"/>
        <color indexed="63"/>
        <rFont val="Calibri"/>
        <family val="2"/>
        <charset val="238"/>
        <scheme val="minor"/>
      </rPr>
      <t>AT</t>
    </r>
  </si>
  <si>
    <r>
      <rPr>
        <sz val="9"/>
        <color indexed="63"/>
        <rFont val="Calibri"/>
        <family val="2"/>
        <charset val="238"/>
        <scheme val="minor"/>
      </rPr>
      <t>Rakousko</t>
    </r>
  </si>
  <si>
    <r>
      <rPr>
        <sz val="9"/>
        <color indexed="63"/>
        <rFont val="Calibri"/>
        <family val="2"/>
        <charset val="238"/>
        <scheme val="minor"/>
      </rPr>
      <t>Austria</t>
    </r>
  </si>
  <si>
    <r>
      <rPr>
        <b/>
        <sz val="9"/>
        <color indexed="63"/>
        <rFont val="Calibri"/>
        <family val="2"/>
        <charset val="238"/>
        <scheme val="minor"/>
      </rPr>
      <t>QR</t>
    </r>
  </si>
  <si>
    <r>
      <rPr>
        <sz val="9"/>
        <color indexed="63"/>
        <rFont val="Calibri"/>
        <family val="2"/>
        <charset val="238"/>
        <scheme val="minor"/>
      </rPr>
      <t>Rezervy a  zásoby v rámci obchodu uvnitř
EU</t>
    </r>
  </si>
  <si>
    <r>
      <rPr>
        <sz val="9"/>
        <color indexed="63"/>
        <rFont val="Calibri"/>
        <family val="2"/>
        <charset val="238"/>
        <scheme val="minor"/>
      </rPr>
      <t>Stores and provisions within the framework of intra-EU trade</t>
    </r>
  </si>
  <si>
    <r>
      <rPr>
        <b/>
        <sz val="9"/>
        <color indexed="63"/>
        <rFont val="Calibri"/>
        <family val="2"/>
        <charset val="238"/>
        <scheme val="minor"/>
      </rPr>
      <t>QQ</t>
    </r>
  </si>
  <si>
    <r>
      <rPr>
        <sz val="9"/>
        <color indexed="63"/>
        <rFont val="Calibri"/>
        <family val="2"/>
        <charset val="238"/>
        <scheme val="minor"/>
      </rPr>
      <t>Rezervy a zásoby</t>
    </r>
  </si>
  <si>
    <r>
      <rPr>
        <sz val="9"/>
        <color indexed="63"/>
        <rFont val="Calibri"/>
        <family val="2"/>
        <charset val="238"/>
        <scheme val="minor"/>
      </rPr>
      <t>Stores and provisions</t>
    </r>
  </si>
  <si>
    <r>
      <rPr>
        <b/>
        <sz val="9"/>
        <color indexed="63"/>
        <rFont val="Calibri"/>
        <family val="2"/>
        <charset val="238"/>
        <scheme val="minor"/>
      </rPr>
      <t>QS</t>
    </r>
  </si>
  <si>
    <r>
      <rPr>
        <sz val="9"/>
        <color indexed="63"/>
        <rFont val="Calibri"/>
        <family val="2"/>
        <charset val="238"/>
        <scheme val="minor"/>
      </rPr>
      <t>Rezervy a zásoby v rámci obchodu s třetími zeměmi</t>
    </r>
  </si>
  <si>
    <r>
      <rPr>
        <sz val="9"/>
        <color indexed="63"/>
        <rFont val="Calibri"/>
        <family val="2"/>
        <charset val="238"/>
        <scheme val="minor"/>
      </rPr>
      <t>Stores and provisions within the framework of trade with third countries</t>
    </r>
  </si>
  <si>
    <r>
      <rPr>
        <b/>
        <sz val="9"/>
        <color indexed="63"/>
        <rFont val="Calibri"/>
        <family val="2"/>
        <charset val="238"/>
        <scheme val="minor"/>
      </rPr>
      <t>GQ</t>
    </r>
  </si>
  <si>
    <r>
      <rPr>
        <sz val="9"/>
        <color indexed="63"/>
        <rFont val="Calibri"/>
        <family val="2"/>
        <charset val="238"/>
        <scheme val="minor"/>
      </rPr>
      <t>Rovníková Guinea</t>
    </r>
  </si>
  <si>
    <r>
      <rPr>
        <sz val="9"/>
        <color indexed="63"/>
        <rFont val="Calibri"/>
        <family val="2"/>
        <charset val="238"/>
        <scheme val="minor"/>
      </rPr>
      <t>Equatorial Guinea</t>
    </r>
  </si>
  <si>
    <r>
      <rPr>
        <b/>
        <sz val="9"/>
        <color indexed="63"/>
        <rFont val="Calibri"/>
        <family val="2"/>
        <charset val="238"/>
        <scheme val="minor"/>
      </rPr>
      <t>RO</t>
    </r>
  </si>
  <si>
    <r>
      <rPr>
        <sz val="9"/>
        <color indexed="63"/>
        <rFont val="Calibri"/>
        <family val="2"/>
        <charset val="238"/>
        <scheme val="minor"/>
      </rPr>
      <t>Rumunsko</t>
    </r>
  </si>
  <si>
    <r>
      <rPr>
        <sz val="9"/>
        <color indexed="63"/>
        <rFont val="Calibri"/>
        <family val="2"/>
        <charset val="238"/>
        <scheme val="minor"/>
      </rPr>
      <t>Romania</t>
    </r>
  </si>
  <si>
    <r>
      <rPr>
        <b/>
        <sz val="9"/>
        <color indexed="63"/>
        <rFont val="Calibri"/>
        <family val="2"/>
        <charset val="238"/>
        <scheme val="minor"/>
      </rPr>
      <t>RU</t>
    </r>
  </si>
  <si>
    <r>
      <rPr>
        <sz val="9"/>
        <color indexed="63"/>
        <rFont val="Calibri"/>
        <family val="2"/>
        <charset val="238"/>
        <scheme val="minor"/>
      </rPr>
      <t>Ruská federace</t>
    </r>
  </si>
  <si>
    <r>
      <rPr>
        <sz val="9"/>
        <color indexed="63"/>
        <rFont val="Calibri"/>
        <family val="2"/>
        <charset val="238"/>
        <scheme val="minor"/>
      </rPr>
      <t>Russian Federation</t>
    </r>
  </si>
  <si>
    <r>
      <rPr>
        <b/>
        <sz val="9"/>
        <color indexed="63"/>
        <rFont val="Calibri"/>
        <family val="2"/>
        <charset val="238"/>
        <scheme val="minor"/>
      </rPr>
      <t>RW</t>
    </r>
  </si>
  <si>
    <r>
      <rPr>
        <sz val="9"/>
        <color indexed="63"/>
        <rFont val="Calibri"/>
        <family val="2"/>
        <charset val="238"/>
        <scheme val="minor"/>
      </rPr>
      <t>Rwanda</t>
    </r>
  </si>
  <si>
    <r>
      <rPr>
        <b/>
        <sz val="9"/>
        <color indexed="63"/>
        <rFont val="Calibri"/>
        <family val="2"/>
        <charset val="238"/>
        <scheme val="minor"/>
      </rPr>
      <t>GR</t>
    </r>
  </si>
  <si>
    <r>
      <rPr>
        <sz val="9"/>
        <color indexed="63"/>
        <rFont val="Calibri"/>
        <family val="2"/>
        <charset val="238"/>
        <scheme val="minor"/>
      </rPr>
      <t>Řecko</t>
    </r>
  </si>
  <si>
    <r>
      <rPr>
        <sz val="9"/>
        <color indexed="63"/>
        <rFont val="Calibri"/>
        <family val="2"/>
        <charset val="238"/>
        <scheme val="minor"/>
      </rPr>
      <t>Greece</t>
    </r>
  </si>
  <si>
    <r>
      <rPr>
        <b/>
        <sz val="9"/>
        <color indexed="63"/>
        <rFont val="Calibri"/>
        <family val="2"/>
        <charset val="238"/>
        <scheme val="minor"/>
      </rPr>
      <t>PM</t>
    </r>
  </si>
  <si>
    <r>
      <rPr>
        <sz val="9"/>
        <color indexed="63"/>
        <rFont val="Calibri"/>
        <family val="2"/>
        <charset val="238"/>
        <scheme val="minor"/>
      </rPr>
      <t>Saint-Pierre a Miquelon</t>
    </r>
  </si>
  <si>
    <r>
      <rPr>
        <sz val="9"/>
        <color indexed="63"/>
        <rFont val="Calibri"/>
        <family val="2"/>
        <charset val="238"/>
        <scheme val="minor"/>
      </rPr>
      <t>St Pierre and Miquelon</t>
    </r>
  </si>
  <si>
    <r>
      <rPr>
        <b/>
        <sz val="9"/>
        <color indexed="63"/>
        <rFont val="Calibri"/>
        <family val="2"/>
        <charset val="238"/>
        <scheme val="minor"/>
      </rPr>
      <t>SV</t>
    </r>
  </si>
  <si>
    <r>
      <rPr>
        <sz val="9"/>
        <color indexed="63"/>
        <rFont val="Calibri"/>
        <family val="2"/>
        <charset val="238"/>
        <scheme val="minor"/>
      </rPr>
      <t>Salvador</t>
    </r>
  </si>
  <si>
    <r>
      <rPr>
        <sz val="9"/>
        <color indexed="63"/>
        <rFont val="Calibri"/>
        <family val="2"/>
        <charset val="238"/>
        <scheme val="minor"/>
      </rPr>
      <t>El Salvador</t>
    </r>
  </si>
  <si>
    <r>
      <rPr>
        <b/>
        <sz val="9"/>
        <color indexed="63"/>
        <rFont val="Calibri"/>
        <family val="2"/>
        <charset val="238"/>
        <scheme val="minor"/>
      </rPr>
      <t>WS</t>
    </r>
  </si>
  <si>
    <r>
      <rPr>
        <sz val="9"/>
        <color indexed="63"/>
        <rFont val="Calibri"/>
        <family val="2"/>
        <charset val="238"/>
        <scheme val="minor"/>
      </rPr>
      <t>Samoa</t>
    </r>
  </si>
  <si>
    <r>
      <rPr>
        <b/>
        <sz val="9"/>
        <color indexed="63"/>
        <rFont val="Calibri"/>
        <family val="2"/>
        <charset val="238"/>
        <scheme val="minor"/>
      </rPr>
      <t>SM</t>
    </r>
  </si>
  <si>
    <r>
      <rPr>
        <sz val="9"/>
        <color indexed="63"/>
        <rFont val="Calibri"/>
        <family val="2"/>
        <charset val="238"/>
        <scheme val="minor"/>
      </rPr>
      <t>San Marino</t>
    </r>
  </si>
  <si>
    <r>
      <rPr>
        <b/>
        <sz val="9"/>
        <color indexed="63"/>
        <rFont val="Calibri"/>
        <family val="2"/>
        <charset val="238"/>
        <scheme val="minor"/>
      </rPr>
      <t>SA</t>
    </r>
  </si>
  <si>
    <r>
      <rPr>
        <sz val="9"/>
        <color indexed="63"/>
        <rFont val="Calibri"/>
        <family val="2"/>
        <charset val="238"/>
        <scheme val="minor"/>
      </rPr>
      <t>Saúdská Arábie</t>
    </r>
  </si>
  <si>
    <r>
      <rPr>
        <sz val="9"/>
        <color indexed="63"/>
        <rFont val="Calibri"/>
        <family val="2"/>
        <charset val="238"/>
        <scheme val="minor"/>
      </rPr>
      <t>Saudi Arabia</t>
    </r>
  </si>
  <si>
    <r>
      <rPr>
        <b/>
        <sz val="9"/>
        <color indexed="63"/>
        <rFont val="Calibri"/>
        <family val="2"/>
        <charset val="238"/>
        <scheme val="minor"/>
      </rPr>
      <t>SN</t>
    </r>
  </si>
  <si>
    <r>
      <rPr>
        <sz val="9"/>
        <color indexed="63"/>
        <rFont val="Calibri"/>
        <family val="2"/>
        <charset val="238"/>
        <scheme val="minor"/>
      </rPr>
      <t>Senegal</t>
    </r>
  </si>
  <si>
    <r>
      <rPr>
        <b/>
        <sz val="9"/>
        <color indexed="63"/>
        <rFont val="Calibri"/>
        <family val="2"/>
        <charset val="238"/>
        <scheme val="minor"/>
      </rPr>
      <t>MP</t>
    </r>
  </si>
  <si>
    <r>
      <rPr>
        <sz val="9"/>
        <color indexed="63"/>
        <rFont val="Calibri"/>
        <family val="2"/>
        <charset val="238"/>
        <scheme val="minor"/>
      </rPr>
      <t>Severní Mariany</t>
    </r>
  </si>
  <si>
    <r>
      <rPr>
        <sz val="9"/>
        <color indexed="63"/>
        <rFont val="Calibri"/>
        <family val="2"/>
        <charset val="238"/>
        <scheme val="minor"/>
      </rPr>
      <t>Northern Mariana Islands</t>
    </r>
  </si>
  <si>
    <r>
      <rPr>
        <b/>
        <sz val="9"/>
        <color indexed="63"/>
        <rFont val="Calibri"/>
        <family val="2"/>
        <charset val="238"/>
        <scheme val="minor"/>
      </rPr>
      <t>SC</t>
    </r>
  </si>
  <si>
    <r>
      <rPr>
        <sz val="9"/>
        <color indexed="63"/>
        <rFont val="Calibri"/>
        <family val="2"/>
        <charset val="238"/>
        <scheme val="minor"/>
      </rPr>
      <t>Seychely</t>
    </r>
  </si>
  <si>
    <r>
      <rPr>
        <sz val="9"/>
        <color indexed="63"/>
        <rFont val="Calibri"/>
        <family val="2"/>
        <charset val="238"/>
        <scheme val="minor"/>
      </rPr>
      <t>Seychelles</t>
    </r>
  </si>
  <si>
    <r>
      <rPr>
        <b/>
        <sz val="9"/>
        <color indexed="63"/>
        <rFont val="Calibri"/>
        <family val="2"/>
        <charset val="238"/>
        <scheme val="minor"/>
      </rPr>
      <t>SL</t>
    </r>
  </si>
  <si>
    <r>
      <rPr>
        <sz val="9"/>
        <color indexed="63"/>
        <rFont val="Calibri"/>
        <family val="2"/>
        <charset val="238"/>
        <scheme val="minor"/>
      </rPr>
      <t>Sierra Leone</t>
    </r>
  </si>
  <si>
    <r>
      <rPr>
        <b/>
        <sz val="9"/>
        <color indexed="63"/>
        <rFont val="Calibri"/>
        <family val="2"/>
        <charset val="238"/>
        <scheme val="minor"/>
      </rPr>
      <t>SG</t>
    </r>
  </si>
  <si>
    <r>
      <rPr>
        <sz val="9"/>
        <color indexed="63"/>
        <rFont val="Calibri"/>
        <family val="2"/>
        <charset val="238"/>
        <scheme val="minor"/>
      </rPr>
      <t>Singapur</t>
    </r>
  </si>
  <si>
    <r>
      <rPr>
        <sz val="9"/>
        <color indexed="63"/>
        <rFont val="Calibri"/>
        <family val="2"/>
        <charset val="238"/>
        <scheme val="minor"/>
      </rPr>
      <t>Singapore</t>
    </r>
  </si>
  <si>
    <r>
      <rPr>
        <b/>
        <sz val="9"/>
        <color indexed="63"/>
        <rFont val="Calibri"/>
        <family val="2"/>
        <charset val="238"/>
        <scheme val="minor"/>
      </rPr>
      <t>TZ</t>
    </r>
  </si>
  <si>
    <r>
      <rPr>
        <sz val="9"/>
        <color indexed="63"/>
        <rFont val="Calibri"/>
        <family val="2"/>
        <charset val="238"/>
        <scheme val="minor"/>
      </rPr>
      <t>Sjednocená republika Tanzanie</t>
    </r>
  </si>
  <si>
    <r>
      <rPr>
        <sz val="9"/>
        <color indexed="63"/>
        <rFont val="Calibri"/>
        <family val="2"/>
        <charset val="238"/>
        <scheme val="minor"/>
      </rPr>
      <t>Tanzania, United Republic of</t>
    </r>
  </si>
  <si>
    <r>
      <rPr>
        <b/>
        <sz val="9"/>
        <color indexed="63"/>
        <rFont val="Calibri"/>
        <family val="2"/>
        <charset val="238"/>
        <scheme val="minor"/>
      </rPr>
      <t>SK</t>
    </r>
  </si>
  <si>
    <r>
      <rPr>
        <sz val="9"/>
        <color indexed="63"/>
        <rFont val="Calibri"/>
        <family val="2"/>
        <charset val="238"/>
        <scheme val="minor"/>
      </rPr>
      <t>Slovensko</t>
    </r>
  </si>
  <si>
    <r>
      <rPr>
        <sz val="9"/>
        <color indexed="63"/>
        <rFont val="Calibri"/>
        <family val="2"/>
        <charset val="238"/>
        <scheme val="minor"/>
      </rPr>
      <t>Slovakia</t>
    </r>
  </si>
  <si>
    <r>
      <rPr>
        <b/>
        <sz val="9"/>
        <color indexed="63"/>
        <rFont val="Calibri"/>
        <family val="2"/>
        <charset val="238"/>
        <scheme val="minor"/>
      </rPr>
      <t>SI</t>
    </r>
  </si>
  <si>
    <r>
      <rPr>
        <sz val="9"/>
        <color indexed="63"/>
        <rFont val="Calibri"/>
        <family val="2"/>
        <charset val="238"/>
        <scheme val="minor"/>
      </rPr>
      <t>Slovinsko</t>
    </r>
  </si>
  <si>
    <r>
      <rPr>
        <sz val="9"/>
        <color indexed="63"/>
        <rFont val="Calibri"/>
        <family val="2"/>
        <charset val="238"/>
        <scheme val="minor"/>
      </rPr>
      <t>Slovenia</t>
    </r>
  </si>
  <si>
    <r>
      <rPr>
        <b/>
        <sz val="9"/>
        <color indexed="63"/>
        <rFont val="Calibri"/>
        <family val="2"/>
        <charset val="238"/>
        <scheme val="minor"/>
      </rPr>
      <t>SO</t>
    </r>
  </si>
  <si>
    <r>
      <rPr>
        <sz val="9"/>
        <color indexed="63"/>
        <rFont val="Calibri"/>
        <family val="2"/>
        <charset val="238"/>
        <scheme val="minor"/>
      </rPr>
      <t>Somálsko</t>
    </r>
  </si>
  <si>
    <r>
      <rPr>
        <sz val="9"/>
        <color indexed="63"/>
        <rFont val="Calibri"/>
        <family val="2"/>
        <charset val="238"/>
        <scheme val="minor"/>
      </rPr>
      <t>Somalia</t>
    </r>
  </si>
  <si>
    <r>
      <rPr>
        <b/>
        <sz val="9"/>
        <color indexed="63"/>
        <rFont val="Calibri"/>
        <family val="2"/>
        <charset val="238"/>
        <scheme val="minor"/>
      </rPr>
      <t>AE</t>
    </r>
  </si>
  <si>
    <r>
      <rPr>
        <sz val="9"/>
        <color indexed="63"/>
        <rFont val="Calibri"/>
        <family val="2"/>
        <charset val="238"/>
        <scheme val="minor"/>
      </rPr>
      <t>Spojené arabské emiráty</t>
    </r>
  </si>
  <si>
    <r>
      <rPr>
        <sz val="9"/>
        <color indexed="63"/>
        <rFont val="Calibri"/>
        <family val="2"/>
        <charset val="238"/>
        <scheme val="minor"/>
      </rPr>
      <t>United Arab Emirates</t>
    </r>
  </si>
  <si>
    <r>
      <rPr>
        <b/>
        <sz val="9"/>
        <color indexed="63"/>
        <rFont val="Calibri"/>
        <family val="2"/>
        <charset val="238"/>
        <scheme val="minor"/>
      </rPr>
      <t>GB</t>
    </r>
  </si>
  <si>
    <r>
      <rPr>
        <sz val="9"/>
        <color indexed="63"/>
        <rFont val="Calibri"/>
        <family val="2"/>
        <charset val="238"/>
        <scheme val="minor"/>
      </rPr>
      <t>United Kingdom</t>
    </r>
  </si>
  <si>
    <r>
      <rPr>
        <b/>
        <sz val="9"/>
        <color indexed="63"/>
        <rFont val="Calibri"/>
        <family val="2"/>
        <charset val="238"/>
        <scheme val="minor"/>
      </rPr>
      <t>US</t>
    </r>
  </si>
  <si>
    <r>
      <rPr>
        <sz val="9"/>
        <color indexed="63"/>
        <rFont val="Calibri"/>
        <family val="2"/>
        <charset val="238"/>
        <scheme val="minor"/>
      </rPr>
      <t>Spojené státy</t>
    </r>
  </si>
  <si>
    <r>
      <rPr>
        <sz val="9"/>
        <color indexed="63"/>
        <rFont val="Calibri"/>
        <family val="2"/>
        <charset val="238"/>
        <scheme val="minor"/>
      </rPr>
      <t>United States</t>
    </r>
  </si>
  <si>
    <r>
      <rPr>
        <b/>
        <sz val="9"/>
        <color indexed="63"/>
        <rFont val="Calibri"/>
        <family val="2"/>
        <charset val="238"/>
        <scheme val="minor"/>
      </rPr>
      <t>XS</t>
    </r>
  </si>
  <si>
    <r>
      <rPr>
        <sz val="9"/>
        <color indexed="63"/>
        <rFont val="Calibri"/>
        <family val="2"/>
        <charset val="238"/>
        <scheme val="minor"/>
      </rPr>
      <t>Srbsko</t>
    </r>
  </si>
  <si>
    <r>
      <rPr>
        <sz val="9"/>
        <color indexed="63"/>
        <rFont val="Calibri"/>
        <family val="2"/>
        <charset val="238"/>
        <scheme val="minor"/>
      </rPr>
      <t>Serbia</t>
    </r>
  </si>
  <si>
    <r>
      <rPr>
        <b/>
        <sz val="9"/>
        <color indexed="63"/>
        <rFont val="Calibri"/>
        <family val="2"/>
        <charset val="238"/>
        <scheme val="minor"/>
      </rPr>
      <t>LK</t>
    </r>
  </si>
  <si>
    <r>
      <rPr>
        <sz val="9"/>
        <color indexed="63"/>
        <rFont val="Calibri"/>
        <family val="2"/>
        <charset val="238"/>
        <scheme val="minor"/>
      </rPr>
      <t>Srí Lanka</t>
    </r>
  </si>
  <si>
    <r>
      <rPr>
        <sz val="9"/>
        <color indexed="63"/>
        <rFont val="Calibri"/>
        <family val="2"/>
        <charset val="238"/>
        <scheme val="minor"/>
      </rPr>
      <t>Sri Lanka</t>
    </r>
  </si>
  <si>
    <r>
      <rPr>
        <b/>
        <sz val="9"/>
        <color indexed="63"/>
        <rFont val="Calibri"/>
        <family val="2"/>
        <charset val="238"/>
        <scheme val="minor"/>
      </rPr>
      <t>CF</t>
    </r>
  </si>
  <si>
    <r>
      <rPr>
        <sz val="9"/>
        <color indexed="63"/>
        <rFont val="Calibri"/>
        <family val="2"/>
        <charset val="238"/>
        <scheme val="minor"/>
      </rPr>
      <t>Středoafrická republika</t>
    </r>
  </si>
  <si>
    <r>
      <rPr>
        <sz val="9"/>
        <color indexed="63"/>
        <rFont val="Calibri"/>
        <family val="2"/>
        <charset val="238"/>
        <scheme val="minor"/>
      </rPr>
      <t>Central African Republic</t>
    </r>
  </si>
  <si>
    <r>
      <rPr>
        <b/>
        <sz val="9"/>
        <color indexed="63"/>
        <rFont val="Calibri"/>
        <family val="2"/>
        <charset val="238"/>
        <scheme val="minor"/>
      </rPr>
      <t>SD</t>
    </r>
  </si>
  <si>
    <r>
      <rPr>
        <sz val="9"/>
        <color indexed="63"/>
        <rFont val="Calibri"/>
        <family val="2"/>
        <charset val="238"/>
        <scheme val="minor"/>
      </rPr>
      <t>Súdán</t>
    </r>
  </si>
  <si>
    <r>
      <rPr>
        <sz val="9"/>
        <color indexed="63"/>
        <rFont val="Calibri"/>
        <family val="2"/>
        <charset val="238"/>
        <scheme val="minor"/>
      </rPr>
      <t>Sudan</t>
    </r>
  </si>
  <si>
    <r>
      <rPr>
        <b/>
        <sz val="9"/>
        <color indexed="63"/>
        <rFont val="Calibri"/>
        <family val="2"/>
        <charset val="238"/>
        <scheme val="minor"/>
      </rPr>
      <t>SR</t>
    </r>
  </si>
  <si>
    <r>
      <rPr>
        <sz val="9"/>
        <color indexed="63"/>
        <rFont val="Calibri"/>
        <family val="2"/>
        <charset val="238"/>
        <scheme val="minor"/>
      </rPr>
      <t>Surinam</t>
    </r>
  </si>
  <si>
    <r>
      <rPr>
        <sz val="9"/>
        <color indexed="63"/>
        <rFont val="Calibri"/>
        <family val="2"/>
        <charset val="238"/>
        <scheme val="minor"/>
      </rPr>
      <t>Suriname</t>
    </r>
  </si>
  <si>
    <r>
      <rPr>
        <b/>
        <sz val="9"/>
        <color indexed="63"/>
        <rFont val="Calibri"/>
        <family val="2"/>
        <charset val="238"/>
        <scheme val="minor"/>
      </rPr>
      <t>SH</t>
    </r>
  </si>
  <si>
    <r>
      <rPr>
        <sz val="9"/>
        <color indexed="63"/>
        <rFont val="Calibri"/>
        <family val="2"/>
        <charset val="238"/>
        <scheme val="minor"/>
      </rPr>
      <t>Svatá Helena, Ascension a Tristan da Cunha</t>
    </r>
  </si>
  <si>
    <r>
      <rPr>
        <sz val="9"/>
        <color indexed="63"/>
        <rFont val="Calibri"/>
        <family val="2"/>
        <charset val="238"/>
        <scheme val="minor"/>
      </rPr>
      <t>Saint  Helena,  Ascension  and   Tristan  da Cunha</t>
    </r>
  </si>
  <si>
    <r>
      <rPr>
        <b/>
        <sz val="9"/>
        <color indexed="63"/>
        <rFont val="Calibri"/>
        <family val="2"/>
        <charset val="238"/>
        <scheme val="minor"/>
      </rPr>
      <t>LC</t>
    </r>
  </si>
  <si>
    <r>
      <rPr>
        <sz val="9"/>
        <color indexed="63"/>
        <rFont val="Calibri"/>
        <family val="2"/>
        <charset val="238"/>
        <scheme val="minor"/>
      </rPr>
      <t>Svatá Lucie</t>
    </r>
  </si>
  <si>
    <r>
      <rPr>
        <sz val="9"/>
        <color indexed="63"/>
        <rFont val="Calibri"/>
        <family val="2"/>
        <charset val="238"/>
        <scheme val="minor"/>
      </rPr>
      <t>St Lucia</t>
    </r>
  </si>
  <si>
    <r>
      <rPr>
        <b/>
        <sz val="9"/>
        <color indexed="63"/>
        <rFont val="Calibri"/>
        <family val="2"/>
        <charset val="238"/>
        <scheme val="minor"/>
      </rPr>
      <t>BL</t>
    </r>
  </si>
  <si>
    <r>
      <rPr>
        <sz val="9"/>
        <color indexed="63"/>
        <rFont val="Calibri"/>
        <family val="2"/>
        <charset val="238"/>
        <scheme val="minor"/>
      </rPr>
      <t>Svatý Bartoloměj</t>
    </r>
  </si>
  <si>
    <r>
      <rPr>
        <sz val="9"/>
        <color indexed="63"/>
        <rFont val="Calibri"/>
        <family val="2"/>
        <charset val="238"/>
        <scheme val="minor"/>
      </rPr>
      <t>Saint Barthélemy</t>
    </r>
  </si>
  <si>
    <r>
      <rPr>
        <b/>
        <sz val="9"/>
        <color indexed="63"/>
        <rFont val="Calibri"/>
        <family val="2"/>
        <charset val="238"/>
        <scheme val="minor"/>
      </rPr>
      <t>KN</t>
    </r>
  </si>
  <si>
    <r>
      <rPr>
        <sz val="9"/>
        <color indexed="63"/>
        <rFont val="Calibri"/>
        <family val="2"/>
        <charset val="238"/>
        <scheme val="minor"/>
      </rPr>
      <t>Svatý Kryštof a Nevis</t>
    </r>
  </si>
  <si>
    <r>
      <rPr>
        <sz val="9"/>
        <color indexed="63"/>
        <rFont val="Calibri"/>
        <family val="2"/>
        <charset val="238"/>
        <scheme val="minor"/>
      </rPr>
      <t>St Kitts and Nevis</t>
    </r>
  </si>
  <si>
    <r>
      <rPr>
        <b/>
        <sz val="9"/>
        <color indexed="63"/>
        <rFont val="Calibri"/>
        <family val="2"/>
        <charset val="238"/>
        <scheme val="minor"/>
      </rPr>
      <t>SX</t>
    </r>
  </si>
  <si>
    <r>
      <rPr>
        <sz val="9"/>
        <color indexed="63"/>
        <rFont val="Calibri"/>
        <family val="2"/>
        <charset val="238"/>
        <scheme val="minor"/>
      </rPr>
      <t>Svatý Martin (nizozemská část)</t>
    </r>
  </si>
  <si>
    <r>
      <rPr>
        <sz val="9"/>
        <color indexed="63"/>
        <rFont val="Calibri"/>
        <family val="2"/>
        <charset val="238"/>
        <scheme val="minor"/>
      </rPr>
      <t>Sint Maarten (Dutch part)</t>
    </r>
  </si>
  <si>
    <r>
      <rPr>
        <b/>
        <sz val="9"/>
        <color indexed="63"/>
        <rFont val="Calibri"/>
        <family val="2"/>
        <charset val="238"/>
        <scheme val="minor"/>
      </rPr>
      <t>VA</t>
    </r>
  </si>
  <si>
    <r>
      <rPr>
        <sz val="9"/>
        <color indexed="63"/>
        <rFont val="Calibri"/>
        <family val="2"/>
        <charset val="238"/>
        <scheme val="minor"/>
      </rPr>
      <t>Svatý stolec (Vatikánský městský stát)</t>
    </r>
  </si>
  <si>
    <r>
      <rPr>
        <sz val="9"/>
        <color indexed="63"/>
        <rFont val="Calibri"/>
        <family val="2"/>
        <charset val="238"/>
        <scheme val="minor"/>
      </rPr>
      <t>Holy See (Vatican City State)</t>
    </r>
  </si>
  <si>
    <r>
      <rPr>
        <b/>
        <sz val="9"/>
        <color indexed="63"/>
        <rFont val="Calibri"/>
        <family val="2"/>
        <charset val="238"/>
        <scheme val="minor"/>
      </rPr>
      <t>ST</t>
    </r>
  </si>
  <si>
    <r>
      <rPr>
        <sz val="9"/>
        <color indexed="63"/>
        <rFont val="Calibri"/>
        <family val="2"/>
        <charset val="238"/>
        <scheme val="minor"/>
      </rPr>
      <t>Svatý Tomáš a Princův ostrov</t>
    </r>
  </si>
  <si>
    <r>
      <rPr>
        <sz val="9"/>
        <color indexed="63"/>
        <rFont val="Calibri"/>
        <family val="2"/>
        <charset val="238"/>
        <scheme val="minor"/>
      </rPr>
      <t>Sao Tome and Principe</t>
    </r>
  </si>
  <si>
    <r>
      <rPr>
        <b/>
        <sz val="9"/>
        <color indexed="63"/>
        <rFont val="Calibri"/>
        <family val="2"/>
        <charset val="238"/>
        <scheme val="minor"/>
      </rPr>
      <t>VC</t>
    </r>
  </si>
  <si>
    <r>
      <rPr>
        <sz val="9"/>
        <color indexed="63"/>
        <rFont val="Calibri"/>
        <family val="2"/>
        <charset val="238"/>
        <scheme val="minor"/>
      </rPr>
      <t>Svatý Vincenc a Grenadiny</t>
    </r>
  </si>
  <si>
    <r>
      <rPr>
        <sz val="9"/>
        <color indexed="63"/>
        <rFont val="Calibri"/>
        <family val="2"/>
        <charset val="238"/>
        <scheme val="minor"/>
      </rPr>
      <t>St Vincent and the Grenadines</t>
    </r>
  </si>
  <si>
    <r>
      <rPr>
        <b/>
        <sz val="9"/>
        <color indexed="63"/>
        <rFont val="Calibri"/>
        <family val="2"/>
        <charset val="238"/>
        <scheme val="minor"/>
      </rPr>
      <t>SZ</t>
    </r>
  </si>
  <si>
    <r>
      <rPr>
        <sz val="9"/>
        <color indexed="63"/>
        <rFont val="Calibri"/>
        <family val="2"/>
        <charset val="238"/>
        <scheme val="minor"/>
      </rPr>
      <t>Svazijsko</t>
    </r>
  </si>
  <si>
    <r>
      <rPr>
        <sz val="9"/>
        <color indexed="63"/>
        <rFont val="Calibri"/>
        <family val="2"/>
        <charset val="238"/>
        <scheme val="minor"/>
      </rPr>
      <t>Swaziland</t>
    </r>
  </si>
  <si>
    <r>
      <rPr>
        <b/>
        <sz val="9"/>
        <color indexed="63"/>
        <rFont val="Calibri"/>
        <family val="2"/>
        <charset val="238"/>
        <scheme val="minor"/>
      </rPr>
      <t>SY</t>
    </r>
  </si>
  <si>
    <r>
      <rPr>
        <sz val="9"/>
        <color indexed="63"/>
        <rFont val="Calibri"/>
        <family val="2"/>
        <charset val="238"/>
        <scheme val="minor"/>
      </rPr>
      <t>Syrská arabská republika</t>
    </r>
  </si>
  <si>
    <r>
      <rPr>
        <sz val="9"/>
        <color indexed="63"/>
        <rFont val="Calibri"/>
        <family val="2"/>
        <charset val="238"/>
        <scheme val="minor"/>
      </rPr>
      <t>Syrian Arab Republic</t>
    </r>
  </si>
  <si>
    <r>
      <rPr>
        <b/>
        <sz val="9"/>
        <color indexed="63"/>
        <rFont val="Calibri"/>
        <family val="2"/>
        <charset val="238"/>
        <scheme val="minor"/>
      </rPr>
      <t>SB</t>
    </r>
  </si>
  <si>
    <r>
      <rPr>
        <sz val="9"/>
        <color indexed="63"/>
        <rFont val="Calibri"/>
        <family val="2"/>
        <charset val="238"/>
        <scheme val="minor"/>
      </rPr>
      <t>Šalamounovy ostrovy</t>
    </r>
  </si>
  <si>
    <r>
      <rPr>
        <sz val="9"/>
        <color indexed="63"/>
        <rFont val="Calibri"/>
        <family val="2"/>
        <charset val="238"/>
        <scheme val="minor"/>
      </rPr>
      <t>Solomon Islands</t>
    </r>
  </si>
  <si>
    <r>
      <rPr>
        <b/>
        <sz val="9"/>
        <color indexed="63"/>
        <rFont val="Calibri"/>
        <family val="2"/>
        <charset val="238"/>
        <scheme val="minor"/>
      </rPr>
      <t>ES</t>
    </r>
  </si>
  <si>
    <r>
      <rPr>
        <sz val="9"/>
        <color indexed="63"/>
        <rFont val="Calibri"/>
        <family val="2"/>
        <charset val="238"/>
        <scheme val="minor"/>
      </rPr>
      <t>Španělsko</t>
    </r>
  </si>
  <si>
    <r>
      <rPr>
        <sz val="9"/>
        <color indexed="63"/>
        <rFont val="Calibri"/>
        <family val="2"/>
        <charset val="238"/>
        <scheme val="minor"/>
      </rPr>
      <t>Spain</t>
    </r>
  </si>
  <si>
    <r>
      <rPr>
        <b/>
        <sz val="9"/>
        <color indexed="63"/>
        <rFont val="Calibri"/>
        <family val="2"/>
        <charset val="238"/>
        <scheme val="minor"/>
      </rPr>
      <t>SE</t>
    </r>
  </si>
  <si>
    <r>
      <rPr>
        <sz val="9"/>
        <color indexed="63"/>
        <rFont val="Calibri"/>
        <family val="2"/>
        <charset val="238"/>
        <scheme val="minor"/>
      </rPr>
      <t>Švédsko</t>
    </r>
  </si>
  <si>
    <r>
      <rPr>
        <sz val="9"/>
        <color indexed="63"/>
        <rFont val="Calibri"/>
        <family val="2"/>
        <charset val="238"/>
        <scheme val="minor"/>
      </rPr>
      <t>Sweden</t>
    </r>
  </si>
  <si>
    <r>
      <rPr>
        <b/>
        <sz val="9"/>
        <color indexed="63"/>
        <rFont val="Calibri"/>
        <family val="2"/>
        <charset val="238"/>
        <scheme val="minor"/>
      </rPr>
      <t>CH</t>
    </r>
  </si>
  <si>
    <r>
      <rPr>
        <sz val="9"/>
        <color indexed="63"/>
        <rFont val="Calibri"/>
        <family val="2"/>
        <charset val="238"/>
        <scheme val="minor"/>
      </rPr>
      <t>Švýcarsko</t>
    </r>
  </si>
  <si>
    <r>
      <rPr>
        <sz val="9"/>
        <color indexed="63"/>
        <rFont val="Calibri"/>
        <family val="2"/>
        <charset val="238"/>
        <scheme val="minor"/>
      </rPr>
      <t>Switzerland</t>
    </r>
  </si>
  <si>
    <r>
      <rPr>
        <b/>
        <sz val="9"/>
        <color indexed="63"/>
        <rFont val="Calibri"/>
        <family val="2"/>
        <charset val="238"/>
        <scheme val="minor"/>
      </rPr>
      <t>TJ</t>
    </r>
  </si>
  <si>
    <r>
      <rPr>
        <sz val="9"/>
        <color indexed="63"/>
        <rFont val="Calibri"/>
        <family val="2"/>
        <charset val="238"/>
        <scheme val="minor"/>
      </rPr>
      <t>Tádžikistán</t>
    </r>
  </si>
  <si>
    <r>
      <rPr>
        <sz val="9"/>
        <color indexed="63"/>
        <rFont val="Calibri"/>
        <family val="2"/>
        <charset val="238"/>
        <scheme val="minor"/>
      </rPr>
      <t>Tajikistan</t>
    </r>
  </si>
  <si>
    <r>
      <rPr>
        <b/>
        <sz val="9"/>
        <color indexed="63"/>
        <rFont val="Calibri"/>
        <family val="2"/>
        <charset val="238"/>
        <scheme val="minor"/>
      </rPr>
      <t>TH</t>
    </r>
  </si>
  <si>
    <r>
      <rPr>
        <sz val="9"/>
        <color indexed="63"/>
        <rFont val="Calibri"/>
        <family val="2"/>
        <charset val="238"/>
        <scheme val="minor"/>
      </rPr>
      <t>Thajsko</t>
    </r>
  </si>
  <si>
    <r>
      <rPr>
        <sz val="9"/>
        <color indexed="63"/>
        <rFont val="Calibri"/>
        <family val="2"/>
        <charset val="238"/>
        <scheme val="minor"/>
      </rPr>
      <t>Thailand</t>
    </r>
  </si>
  <si>
    <r>
      <rPr>
        <b/>
        <sz val="9"/>
        <color indexed="63"/>
        <rFont val="Calibri"/>
        <family val="2"/>
        <charset val="238"/>
        <scheme val="minor"/>
      </rPr>
      <t>TW</t>
    </r>
  </si>
  <si>
    <r>
      <rPr>
        <sz val="9"/>
        <color indexed="63"/>
        <rFont val="Calibri"/>
        <family val="2"/>
        <charset val="238"/>
        <scheme val="minor"/>
      </rPr>
      <t>Tchaj-wan</t>
    </r>
  </si>
  <si>
    <r>
      <rPr>
        <sz val="9"/>
        <color indexed="63"/>
        <rFont val="Calibri"/>
        <family val="2"/>
        <charset val="238"/>
        <scheme val="minor"/>
      </rPr>
      <t>Taiwan</t>
    </r>
  </si>
  <si>
    <r>
      <rPr>
        <b/>
        <sz val="9"/>
        <color indexed="63"/>
        <rFont val="Calibri"/>
        <family val="2"/>
        <charset val="238"/>
        <scheme val="minor"/>
      </rPr>
      <t>TG</t>
    </r>
  </si>
  <si>
    <r>
      <rPr>
        <sz val="9"/>
        <color indexed="63"/>
        <rFont val="Calibri"/>
        <family val="2"/>
        <charset val="238"/>
        <scheme val="minor"/>
      </rPr>
      <t>Togo</t>
    </r>
  </si>
  <si>
    <r>
      <rPr>
        <b/>
        <sz val="9"/>
        <color indexed="63"/>
        <rFont val="Calibri"/>
        <family val="2"/>
        <charset val="238"/>
        <scheme val="minor"/>
      </rPr>
      <t>TK</t>
    </r>
  </si>
  <si>
    <r>
      <rPr>
        <sz val="9"/>
        <color indexed="63"/>
        <rFont val="Calibri"/>
        <family val="2"/>
        <charset val="238"/>
        <scheme val="minor"/>
      </rPr>
      <t>Tokelau</t>
    </r>
  </si>
  <si>
    <r>
      <rPr>
        <b/>
        <sz val="9"/>
        <color indexed="63"/>
        <rFont val="Calibri"/>
        <family val="2"/>
        <charset val="238"/>
        <scheme val="minor"/>
      </rPr>
      <t>TO</t>
    </r>
  </si>
  <si>
    <r>
      <rPr>
        <sz val="9"/>
        <color indexed="63"/>
        <rFont val="Calibri"/>
        <family val="2"/>
        <charset val="238"/>
        <scheme val="minor"/>
      </rPr>
      <t>Tonga</t>
    </r>
  </si>
  <si>
    <r>
      <rPr>
        <b/>
        <sz val="9"/>
        <color indexed="63"/>
        <rFont val="Calibri"/>
        <family val="2"/>
        <charset val="238"/>
        <scheme val="minor"/>
      </rPr>
      <t>TT</t>
    </r>
  </si>
  <si>
    <r>
      <rPr>
        <sz val="9"/>
        <color indexed="63"/>
        <rFont val="Calibri"/>
        <family val="2"/>
        <charset val="238"/>
        <scheme val="minor"/>
      </rPr>
      <t>Trinidad a Tobago</t>
    </r>
  </si>
  <si>
    <r>
      <rPr>
        <sz val="9"/>
        <color indexed="63"/>
        <rFont val="Calibri"/>
        <family val="2"/>
        <charset val="238"/>
        <scheme val="minor"/>
      </rPr>
      <t>Trinidad and Tobago</t>
    </r>
  </si>
  <si>
    <r>
      <rPr>
        <b/>
        <sz val="9"/>
        <color indexed="63"/>
        <rFont val="Calibri"/>
        <family val="2"/>
        <charset val="238"/>
        <scheme val="minor"/>
      </rPr>
      <t>TN</t>
    </r>
  </si>
  <si>
    <r>
      <rPr>
        <sz val="9"/>
        <color indexed="63"/>
        <rFont val="Calibri"/>
        <family val="2"/>
        <charset val="238"/>
        <scheme val="minor"/>
      </rPr>
      <t>Tunisko</t>
    </r>
  </si>
  <si>
    <r>
      <rPr>
        <sz val="9"/>
        <color indexed="63"/>
        <rFont val="Calibri"/>
        <family val="2"/>
        <charset val="238"/>
        <scheme val="minor"/>
      </rPr>
      <t>Tunisia</t>
    </r>
  </si>
  <si>
    <r>
      <rPr>
        <b/>
        <sz val="9"/>
        <color indexed="63"/>
        <rFont val="Calibri"/>
        <family val="2"/>
        <charset val="238"/>
        <scheme val="minor"/>
      </rPr>
      <t>TR</t>
    </r>
  </si>
  <si>
    <r>
      <rPr>
        <sz val="9"/>
        <color indexed="63"/>
        <rFont val="Calibri"/>
        <family val="2"/>
        <charset val="238"/>
        <scheme val="minor"/>
      </rPr>
      <t>Turecko</t>
    </r>
  </si>
  <si>
    <r>
      <rPr>
        <sz val="9"/>
        <color indexed="63"/>
        <rFont val="Calibri"/>
        <family val="2"/>
        <charset val="238"/>
        <scheme val="minor"/>
      </rPr>
      <t>Turkey</t>
    </r>
  </si>
  <si>
    <r>
      <rPr>
        <b/>
        <sz val="9"/>
        <color indexed="63"/>
        <rFont val="Calibri"/>
        <family val="2"/>
        <charset val="238"/>
        <scheme val="minor"/>
      </rPr>
      <t>TM</t>
    </r>
  </si>
  <si>
    <r>
      <rPr>
        <sz val="9"/>
        <color indexed="63"/>
        <rFont val="Calibri"/>
        <family val="2"/>
        <charset val="238"/>
        <scheme val="minor"/>
      </rPr>
      <t>Turkmenistán</t>
    </r>
  </si>
  <si>
    <r>
      <rPr>
        <sz val="9"/>
        <color indexed="63"/>
        <rFont val="Calibri"/>
        <family val="2"/>
        <charset val="238"/>
        <scheme val="minor"/>
      </rPr>
      <t>Turkmenistan</t>
    </r>
  </si>
  <si>
    <r>
      <rPr>
        <b/>
        <sz val="9"/>
        <color indexed="63"/>
        <rFont val="Calibri"/>
        <family val="2"/>
        <charset val="238"/>
        <scheme val="minor"/>
      </rPr>
      <t>TV</t>
    </r>
  </si>
  <si>
    <r>
      <rPr>
        <sz val="9"/>
        <color indexed="63"/>
        <rFont val="Calibri"/>
        <family val="2"/>
        <charset val="238"/>
        <scheme val="minor"/>
      </rPr>
      <t>Tuvalu</t>
    </r>
  </si>
  <si>
    <r>
      <rPr>
        <b/>
        <sz val="9"/>
        <color indexed="63"/>
        <rFont val="Calibri"/>
        <family val="2"/>
        <charset val="238"/>
        <scheme val="minor"/>
      </rPr>
      <t>UG</t>
    </r>
  </si>
  <si>
    <r>
      <rPr>
        <sz val="9"/>
        <color indexed="63"/>
        <rFont val="Calibri"/>
        <family val="2"/>
        <charset val="238"/>
        <scheme val="minor"/>
      </rPr>
      <t>Uganda</t>
    </r>
  </si>
  <si>
    <r>
      <rPr>
        <b/>
        <sz val="9"/>
        <color indexed="63"/>
        <rFont val="Calibri"/>
        <family val="2"/>
        <charset val="238"/>
        <scheme val="minor"/>
      </rPr>
      <t>UA</t>
    </r>
  </si>
  <si>
    <r>
      <rPr>
        <sz val="9"/>
        <color indexed="63"/>
        <rFont val="Calibri"/>
        <family val="2"/>
        <charset val="238"/>
        <scheme val="minor"/>
      </rPr>
      <t>Ukrajina</t>
    </r>
  </si>
  <si>
    <r>
      <rPr>
        <sz val="9"/>
        <color indexed="63"/>
        <rFont val="Calibri"/>
        <family val="2"/>
        <charset val="238"/>
        <scheme val="minor"/>
      </rPr>
      <t>Ukraine</t>
    </r>
  </si>
  <si>
    <r>
      <rPr>
        <b/>
        <sz val="9"/>
        <color indexed="63"/>
        <rFont val="Calibri"/>
        <family val="2"/>
        <charset val="238"/>
        <scheme val="minor"/>
      </rPr>
      <t>UY</t>
    </r>
  </si>
  <si>
    <r>
      <rPr>
        <sz val="9"/>
        <color indexed="63"/>
        <rFont val="Calibri"/>
        <family val="2"/>
        <charset val="238"/>
        <scheme val="minor"/>
      </rPr>
      <t>Uruguay</t>
    </r>
  </si>
  <si>
    <r>
      <rPr>
        <b/>
        <sz val="9"/>
        <color indexed="63"/>
        <rFont val="Calibri"/>
        <family val="2"/>
        <charset val="238"/>
        <scheme val="minor"/>
      </rPr>
      <t>UZ</t>
    </r>
  </si>
  <si>
    <r>
      <rPr>
        <sz val="9"/>
        <color indexed="63"/>
        <rFont val="Calibri"/>
        <family val="2"/>
        <charset val="238"/>
        <scheme val="minor"/>
      </rPr>
      <t>Uzbekistán</t>
    </r>
  </si>
  <si>
    <r>
      <rPr>
        <sz val="9"/>
        <color indexed="63"/>
        <rFont val="Calibri"/>
        <family val="2"/>
        <charset val="238"/>
        <scheme val="minor"/>
      </rPr>
      <t>Uzbekistan</t>
    </r>
  </si>
  <si>
    <r>
      <rPr>
        <b/>
        <sz val="9"/>
        <color indexed="63"/>
        <rFont val="Calibri"/>
        <family val="2"/>
        <charset val="238"/>
        <scheme val="minor"/>
      </rPr>
      <t>CX</t>
    </r>
  </si>
  <si>
    <r>
      <rPr>
        <sz val="9"/>
        <color indexed="63"/>
        <rFont val="Calibri"/>
        <family val="2"/>
        <charset val="238"/>
        <scheme val="minor"/>
      </rPr>
      <t>Vánoční ostrov</t>
    </r>
  </si>
  <si>
    <r>
      <rPr>
        <sz val="9"/>
        <color indexed="63"/>
        <rFont val="Calibri"/>
        <family val="2"/>
        <charset val="238"/>
        <scheme val="minor"/>
      </rPr>
      <t>Christmas Island</t>
    </r>
  </si>
  <si>
    <r>
      <rPr>
        <b/>
        <sz val="9"/>
        <color indexed="63"/>
        <rFont val="Calibri"/>
        <family val="2"/>
        <charset val="238"/>
        <scheme val="minor"/>
      </rPr>
      <t>VU</t>
    </r>
  </si>
  <si>
    <r>
      <rPr>
        <sz val="9"/>
        <color indexed="63"/>
        <rFont val="Calibri"/>
        <family val="2"/>
        <charset val="238"/>
        <scheme val="minor"/>
      </rPr>
      <t>Vanuatu</t>
    </r>
  </si>
  <si>
    <r>
      <rPr>
        <b/>
        <sz val="9"/>
        <color indexed="63"/>
        <rFont val="Calibri"/>
        <family val="2"/>
        <charset val="238"/>
        <scheme val="minor"/>
      </rPr>
      <t>VN</t>
    </r>
  </si>
  <si>
    <r>
      <rPr>
        <sz val="9"/>
        <color indexed="63"/>
        <rFont val="Calibri"/>
        <family val="2"/>
        <charset val="238"/>
        <scheme val="minor"/>
      </rPr>
      <t>Vietnam</t>
    </r>
  </si>
  <si>
    <r>
      <rPr>
        <sz val="9"/>
        <color indexed="63"/>
        <rFont val="Calibri"/>
        <family val="2"/>
        <charset val="238"/>
        <scheme val="minor"/>
      </rPr>
      <t>Viet Nam</t>
    </r>
  </si>
  <si>
    <r>
      <rPr>
        <b/>
        <sz val="9"/>
        <color indexed="63"/>
        <rFont val="Calibri"/>
        <family val="2"/>
        <charset val="238"/>
        <scheme val="minor"/>
      </rPr>
      <t>QP</t>
    </r>
  </si>
  <si>
    <r>
      <rPr>
        <sz val="9"/>
        <color indexed="63"/>
        <rFont val="Calibri"/>
        <family val="2"/>
        <charset val="238"/>
        <scheme val="minor"/>
      </rPr>
      <t>Volné moře</t>
    </r>
  </si>
  <si>
    <r>
      <rPr>
        <sz val="9"/>
        <color indexed="63"/>
        <rFont val="Calibri"/>
        <family val="2"/>
        <charset val="238"/>
        <scheme val="minor"/>
      </rPr>
      <t>High seas</t>
    </r>
  </si>
  <si>
    <r>
      <rPr>
        <b/>
        <sz val="9"/>
        <color indexed="63"/>
        <rFont val="Calibri"/>
        <family val="2"/>
        <charset val="238"/>
        <scheme val="minor"/>
      </rPr>
      <t>TL</t>
    </r>
  </si>
  <si>
    <r>
      <rPr>
        <sz val="9"/>
        <color indexed="63"/>
        <rFont val="Calibri"/>
        <family val="2"/>
        <charset val="238"/>
        <scheme val="minor"/>
      </rPr>
      <t>Východní Timor</t>
    </r>
  </si>
  <si>
    <r>
      <rPr>
        <sz val="9"/>
        <color indexed="63"/>
        <rFont val="Calibri"/>
        <family val="2"/>
        <charset val="238"/>
        <scheme val="minor"/>
      </rPr>
      <t>Timor-Leste</t>
    </r>
  </si>
  <si>
    <r>
      <rPr>
        <b/>
        <sz val="9"/>
        <color indexed="63"/>
        <rFont val="Calibri"/>
        <family val="2"/>
        <charset val="238"/>
        <scheme val="minor"/>
      </rPr>
      <t>WF</t>
    </r>
  </si>
  <si>
    <r>
      <rPr>
        <sz val="9"/>
        <color indexed="63"/>
        <rFont val="Calibri"/>
        <family val="2"/>
        <charset val="238"/>
        <scheme val="minor"/>
      </rPr>
      <t>Wallis a Futuna</t>
    </r>
  </si>
  <si>
    <r>
      <rPr>
        <sz val="9"/>
        <color indexed="63"/>
        <rFont val="Calibri"/>
        <family val="2"/>
        <charset val="238"/>
        <scheme val="minor"/>
      </rPr>
      <t>Wallis and Futuna</t>
    </r>
  </si>
  <si>
    <r>
      <rPr>
        <b/>
        <sz val="9"/>
        <color indexed="63"/>
        <rFont val="Calibri"/>
        <family val="2"/>
        <charset val="238"/>
        <scheme val="minor"/>
      </rPr>
      <t>ZM</t>
    </r>
  </si>
  <si>
    <r>
      <rPr>
        <sz val="9"/>
        <color indexed="63"/>
        <rFont val="Calibri"/>
        <family val="2"/>
        <charset val="238"/>
        <scheme val="minor"/>
      </rPr>
      <t>Zambie</t>
    </r>
  </si>
  <si>
    <r>
      <rPr>
        <sz val="9"/>
        <color indexed="63"/>
        <rFont val="Calibri"/>
        <family val="2"/>
        <charset val="238"/>
        <scheme val="minor"/>
      </rPr>
      <t>Zambia</t>
    </r>
  </si>
  <si>
    <r>
      <rPr>
        <b/>
        <sz val="9"/>
        <color indexed="63"/>
        <rFont val="Calibri"/>
        <family val="2"/>
        <charset val="238"/>
        <scheme val="minor"/>
      </rPr>
      <t>EH</t>
    </r>
  </si>
  <si>
    <r>
      <rPr>
        <sz val="9"/>
        <color indexed="63"/>
        <rFont val="Calibri"/>
        <family val="2"/>
        <charset val="238"/>
        <scheme val="minor"/>
      </rPr>
      <t>Západní Sahara</t>
    </r>
  </si>
  <si>
    <r>
      <rPr>
        <sz val="9"/>
        <color indexed="63"/>
        <rFont val="Calibri"/>
        <family val="2"/>
        <charset val="238"/>
        <scheme val="minor"/>
      </rPr>
      <t>Western Sahara</t>
    </r>
  </si>
  <si>
    <r>
      <rPr>
        <b/>
        <sz val="9"/>
        <color indexed="63"/>
        <rFont val="Calibri"/>
        <family val="2"/>
        <charset val="238"/>
        <scheme val="minor"/>
      </rPr>
      <t>QX</t>
    </r>
  </si>
  <si>
    <r>
      <rPr>
        <sz val="9"/>
        <color indexed="63"/>
        <rFont val="Calibri"/>
        <family val="2"/>
        <charset val="238"/>
        <scheme val="minor"/>
      </rPr>
      <t>Země  a  území  neuváděné  z  obchodních nebo vojenských důvodů</t>
    </r>
  </si>
  <si>
    <r>
      <rPr>
        <sz val="9"/>
        <color indexed="63"/>
        <rFont val="Calibri"/>
        <family val="2"/>
        <charset val="238"/>
        <scheme val="minor"/>
      </rPr>
      <t>Countries and  territories not  specified for commercial or military reasons</t>
    </r>
  </si>
  <si>
    <r>
      <rPr>
        <b/>
        <sz val="9"/>
        <color indexed="63"/>
        <rFont val="Calibri"/>
        <family val="2"/>
        <charset val="238"/>
        <scheme val="minor"/>
      </rPr>
      <t>QZ</t>
    </r>
  </si>
  <si>
    <r>
      <rPr>
        <sz val="9"/>
        <color indexed="63"/>
        <rFont val="Calibri"/>
        <family val="2"/>
        <charset val="238"/>
        <scheme val="minor"/>
      </rPr>
      <t>Země  a  území  neuváděné  z  obchodních nebo vojenských důvodů v rámci obchodu s třetími zeměmi</t>
    </r>
  </si>
  <si>
    <r>
      <rPr>
        <sz val="9"/>
        <color indexed="63"/>
        <rFont val="Calibri"/>
        <family val="2"/>
        <charset val="238"/>
        <scheme val="minor"/>
      </rPr>
      <t>Countries and  territories not  specified for commercial or military reasons in the framework of trade with third countries</t>
    </r>
  </si>
  <si>
    <r>
      <rPr>
        <b/>
        <sz val="9"/>
        <color indexed="63"/>
        <rFont val="Calibri"/>
        <family val="2"/>
        <charset val="238"/>
        <scheme val="minor"/>
      </rPr>
      <t>QY</t>
    </r>
  </si>
  <si>
    <r>
      <rPr>
        <sz val="9"/>
        <color indexed="63"/>
        <rFont val="Calibri"/>
        <family val="2"/>
        <charset val="238"/>
        <scheme val="minor"/>
      </rPr>
      <t>Země  a  území  neuváděné  z  obchodních nebo vojenských důvodů v rámci obchodu uvnitř EU</t>
    </r>
  </si>
  <si>
    <r>
      <rPr>
        <sz val="9"/>
        <color indexed="63"/>
        <rFont val="Calibri"/>
        <family val="2"/>
        <charset val="238"/>
        <scheme val="minor"/>
      </rPr>
      <t>Countries and  territories not  specified for commercial or military reasons in the framework of intra-EU trade</t>
    </r>
  </si>
  <si>
    <r>
      <rPr>
        <b/>
        <sz val="9"/>
        <color indexed="63"/>
        <rFont val="Calibri"/>
        <family val="2"/>
        <charset val="238"/>
        <scheme val="minor"/>
      </rPr>
      <t>QU</t>
    </r>
  </si>
  <si>
    <r>
      <rPr>
        <sz val="9"/>
        <color indexed="63"/>
        <rFont val="Calibri"/>
        <family val="2"/>
        <charset val="238"/>
        <scheme val="minor"/>
      </rPr>
      <t>Země a území neuváděné</t>
    </r>
  </si>
  <si>
    <r>
      <rPr>
        <sz val="9"/>
        <color indexed="63"/>
        <rFont val="Calibri"/>
        <family val="2"/>
        <charset val="238"/>
        <scheme val="minor"/>
      </rPr>
      <t>Countries and territories not specified</t>
    </r>
  </si>
  <si>
    <r>
      <rPr>
        <b/>
        <sz val="9"/>
        <color indexed="63"/>
        <rFont val="Calibri"/>
        <family val="2"/>
        <charset val="238"/>
        <scheme val="minor"/>
      </rPr>
      <t>QW</t>
    </r>
  </si>
  <si>
    <r>
      <rPr>
        <sz val="9"/>
        <color indexed="63"/>
        <rFont val="Calibri"/>
        <family val="2"/>
        <charset val="238"/>
        <scheme val="minor"/>
      </rPr>
      <t>Země a území neuváděné v rámci obchodu s třetími zeměmi</t>
    </r>
  </si>
  <si>
    <r>
      <rPr>
        <sz val="9"/>
        <color indexed="63"/>
        <rFont val="Calibri"/>
        <family val="2"/>
        <charset val="238"/>
        <scheme val="minor"/>
      </rPr>
      <t>Countries and territories not specified within the framework of trade with third countries</t>
    </r>
  </si>
  <si>
    <r>
      <rPr>
        <b/>
        <sz val="9"/>
        <color indexed="63"/>
        <rFont val="Calibri"/>
        <family val="2"/>
        <charset val="238"/>
        <scheme val="minor"/>
      </rPr>
      <t>QV</t>
    </r>
  </si>
  <si>
    <r>
      <rPr>
        <sz val="9"/>
        <color indexed="63"/>
        <rFont val="Calibri"/>
        <family val="2"/>
        <charset val="238"/>
        <scheme val="minor"/>
      </rPr>
      <t>Země a území neuváděné v rámci obchodu uvnitř EU</t>
    </r>
  </si>
  <si>
    <r>
      <rPr>
        <sz val="9"/>
        <color indexed="63"/>
        <rFont val="Calibri"/>
        <family val="2"/>
        <charset val="238"/>
        <scheme val="minor"/>
      </rPr>
      <t>Countries and territories not specified within the framework of intra-EU trade</t>
    </r>
  </si>
  <si>
    <r>
      <rPr>
        <b/>
        <sz val="9"/>
        <color indexed="63"/>
        <rFont val="Calibri"/>
        <family val="2"/>
        <charset val="238"/>
        <scheme val="minor"/>
      </rPr>
      <t>ZW</t>
    </r>
  </si>
  <si>
    <r>
      <rPr>
        <sz val="9"/>
        <color indexed="63"/>
        <rFont val="Calibri"/>
        <family val="2"/>
        <charset val="238"/>
        <scheme val="minor"/>
      </rPr>
      <t>Zimbabwe</t>
    </r>
  </si>
  <si>
    <t>AD</t>
  </si>
  <si>
    <t>Andorra</t>
  </si>
  <si>
    <t>AE</t>
  </si>
  <si>
    <t>Spojené arabské emiráty</t>
  </si>
  <si>
    <t>AF</t>
  </si>
  <si>
    <t>Afghánistán</t>
  </si>
  <si>
    <t>AG</t>
  </si>
  <si>
    <t>Antigua a Barbuda</t>
  </si>
  <si>
    <t>AI</t>
  </si>
  <si>
    <t>Anguilla</t>
  </si>
  <si>
    <t>AL</t>
  </si>
  <si>
    <t>Albánie</t>
  </si>
  <si>
    <t>AM</t>
  </si>
  <si>
    <t>Arménie</t>
  </si>
  <si>
    <t>AO</t>
  </si>
  <si>
    <t>AR</t>
  </si>
  <si>
    <t>AS</t>
  </si>
  <si>
    <t>Americká Samoa</t>
  </si>
  <si>
    <t>AT</t>
  </si>
  <si>
    <t>Rakousko</t>
  </si>
  <si>
    <t>AU</t>
  </si>
  <si>
    <t>AW</t>
  </si>
  <si>
    <t>Aruba</t>
  </si>
  <si>
    <t>AZ</t>
  </si>
  <si>
    <t>BA</t>
  </si>
  <si>
    <t>Bosna a Hercegovina</t>
  </si>
  <si>
    <t>BB</t>
  </si>
  <si>
    <t>Barbados</t>
  </si>
  <si>
    <t>BD</t>
  </si>
  <si>
    <t>Bangladéš</t>
  </si>
  <si>
    <t>BE</t>
  </si>
  <si>
    <t>Belgie</t>
  </si>
  <si>
    <t>BF</t>
  </si>
  <si>
    <t>Burkina Faso</t>
  </si>
  <si>
    <t>BG</t>
  </si>
  <si>
    <t>Bulharsko</t>
  </si>
  <si>
    <t>BH</t>
  </si>
  <si>
    <t>Bahrajn</t>
  </si>
  <si>
    <t>BI</t>
  </si>
  <si>
    <t>Burundi</t>
  </si>
  <si>
    <t>BJ</t>
  </si>
  <si>
    <t>Benin</t>
  </si>
  <si>
    <t>BL</t>
  </si>
  <si>
    <t>Svatý Bartoloměj</t>
  </si>
  <si>
    <t>BM</t>
  </si>
  <si>
    <t>Bermudy</t>
  </si>
  <si>
    <t>BN</t>
  </si>
  <si>
    <t>Brunej Darussalam</t>
  </si>
  <si>
    <t>BO</t>
  </si>
  <si>
    <t>Mnohonárodní stát Bolívie</t>
  </si>
  <si>
    <t>BS</t>
  </si>
  <si>
    <t>Bahamy</t>
  </si>
  <si>
    <t>BT</t>
  </si>
  <si>
    <t>Bhútán</t>
  </si>
  <si>
    <t>BW</t>
  </si>
  <si>
    <t>Botswana</t>
  </si>
  <si>
    <t>BY</t>
  </si>
  <si>
    <t>BZ</t>
  </si>
  <si>
    <t>Belize</t>
  </si>
  <si>
    <t>CC</t>
  </si>
  <si>
    <t>Kokosové (Keelingovy) ostrovy</t>
  </si>
  <si>
    <t>CD</t>
  </si>
  <si>
    <t>Demokratická republika Kongo</t>
  </si>
  <si>
    <t>CG</t>
  </si>
  <si>
    <t>Kongo</t>
  </si>
  <si>
    <t>CI</t>
  </si>
  <si>
    <t>Pobřeží slonoviny</t>
  </si>
  <si>
    <t>CK</t>
  </si>
  <si>
    <t>Cookovy ostrovy</t>
  </si>
  <si>
    <t>CL</t>
  </si>
  <si>
    <t>CM</t>
  </si>
  <si>
    <t>Kamerun</t>
  </si>
  <si>
    <t>CO</t>
  </si>
  <si>
    <t>CR</t>
  </si>
  <si>
    <t>Kostarika</t>
  </si>
  <si>
    <t>CU</t>
  </si>
  <si>
    <t>Kuba</t>
  </si>
  <si>
    <t>CV</t>
  </si>
  <si>
    <t>Kapverdy</t>
  </si>
  <si>
    <t>CW</t>
  </si>
  <si>
    <t>Curaçao</t>
  </si>
  <si>
    <t>CX</t>
  </si>
  <si>
    <t>Vánoční ostrov</t>
  </si>
  <si>
    <t>CY</t>
  </si>
  <si>
    <t>Kypr</t>
  </si>
  <si>
    <t>DJ</t>
  </si>
  <si>
    <t>Džibutsko</t>
  </si>
  <si>
    <t>DK</t>
  </si>
  <si>
    <t>Dánsko</t>
  </si>
  <si>
    <t>DM</t>
  </si>
  <si>
    <t>Dominika</t>
  </si>
  <si>
    <t>DO</t>
  </si>
  <si>
    <t>Dominikánská republika</t>
  </si>
  <si>
    <t>DZ</t>
  </si>
  <si>
    <t>Alžírsko</t>
  </si>
  <si>
    <t>EC</t>
  </si>
  <si>
    <t>Ekvádor</t>
  </si>
  <si>
    <t>EE</t>
  </si>
  <si>
    <t>Estonsko</t>
  </si>
  <si>
    <t>EG</t>
  </si>
  <si>
    <t>ES</t>
  </si>
  <si>
    <t>Španělsko</t>
  </si>
  <si>
    <t>ET</t>
  </si>
  <si>
    <t>FI</t>
  </si>
  <si>
    <t>Finsko</t>
  </si>
  <si>
    <t>FJ</t>
  </si>
  <si>
    <t>Fidži</t>
  </si>
  <si>
    <t>FK</t>
  </si>
  <si>
    <t>Falklandské ostrovy</t>
  </si>
  <si>
    <t>FO</t>
  </si>
  <si>
    <t>Faerské ostrovy</t>
  </si>
  <si>
    <t>FR</t>
  </si>
  <si>
    <t>Francie</t>
  </si>
  <si>
    <t>GA</t>
  </si>
  <si>
    <t>Gabon</t>
  </si>
  <si>
    <t>GB</t>
  </si>
  <si>
    <t>Spojené království</t>
  </si>
  <si>
    <t>GD</t>
  </si>
  <si>
    <t>Grenada</t>
  </si>
  <si>
    <t>GE</t>
  </si>
  <si>
    <t>Gruzie</t>
  </si>
  <si>
    <t>GH</t>
  </si>
  <si>
    <t>GI</t>
  </si>
  <si>
    <t>Gibraltar</t>
  </si>
  <si>
    <t>GL</t>
  </si>
  <si>
    <t>Grónsko</t>
  </si>
  <si>
    <t>GM</t>
  </si>
  <si>
    <t>Gambie</t>
  </si>
  <si>
    <t>GN</t>
  </si>
  <si>
    <t>Guinea</t>
  </si>
  <si>
    <t>GQ</t>
  </si>
  <si>
    <t>Rovníková Guinea</t>
  </si>
  <si>
    <t>GR</t>
  </si>
  <si>
    <t>Řecko</t>
  </si>
  <si>
    <t>GT</t>
  </si>
  <si>
    <t>Guatemala</t>
  </si>
  <si>
    <t>GU</t>
  </si>
  <si>
    <t>Guam</t>
  </si>
  <si>
    <t>GY</t>
  </si>
  <si>
    <t>Guyana</t>
  </si>
  <si>
    <t>HK</t>
  </si>
  <si>
    <t>Hongkong</t>
  </si>
  <si>
    <t>HN</t>
  </si>
  <si>
    <t>Honduras</t>
  </si>
  <si>
    <t>HR</t>
  </si>
  <si>
    <t>Chorvatsko</t>
  </si>
  <si>
    <t>HT</t>
  </si>
  <si>
    <t>Haiti</t>
  </si>
  <si>
    <t>HU</t>
  </si>
  <si>
    <t>Maďarsko</t>
  </si>
  <si>
    <t>CH</t>
  </si>
  <si>
    <t>ID</t>
  </si>
  <si>
    <t>IE</t>
  </si>
  <si>
    <t>Irsko</t>
  </si>
  <si>
    <t>IL</t>
  </si>
  <si>
    <t>IO</t>
  </si>
  <si>
    <t>Britské indickooceánské území</t>
  </si>
  <si>
    <t>IQ</t>
  </si>
  <si>
    <t>IR</t>
  </si>
  <si>
    <t>Íránská islámská republika</t>
  </si>
  <si>
    <t>IS</t>
  </si>
  <si>
    <t>Island</t>
  </si>
  <si>
    <t>IT</t>
  </si>
  <si>
    <t>Itálie</t>
  </si>
  <si>
    <t>JM</t>
  </si>
  <si>
    <t>Jamajka</t>
  </si>
  <si>
    <t>JO</t>
  </si>
  <si>
    <t>Jordánsko</t>
  </si>
  <si>
    <t>JP</t>
  </si>
  <si>
    <t>KE</t>
  </si>
  <si>
    <t>Keňa</t>
  </si>
  <si>
    <t>KG</t>
  </si>
  <si>
    <t>Kyrgyzská republika</t>
  </si>
  <si>
    <t>KH</t>
  </si>
  <si>
    <t>Kambodža</t>
  </si>
  <si>
    <t>KI</t>
  </si>
  <si>
    <t>Kiribati</t>
  </si>
  <si>
    <t>KM</t>
  </si>
  <si>
    <t>Komory</t>
  </si>
  <si>
    <t>KN</t>
  </si>
  <si>
    <t>Svatý Kryštof a Nevis</t>
  </si>
  <si>
    <t>KP</t>
  </si>
  <si>
    <t>Korejská lidově demokratická republika</t>
  </si>
  <si>
    <t>KR</t>
  </si>
  <si>
    <t>Korejská republika</t>
  </si>
  <si>
    <t>KW</t>
  </si>
  <si>
    <t>Kuvajt</t>
  </si>
  <si>
    <t>KY</t>
  </si>
  <si>
    <t>Kajmanské ostrovy</t>
  </si>
  <si>
    <t>KZ</t>
  </si>
  <si>
    <t>LA</t>
  </si>
  <si>
    <t>Laoská lidově demokratická republika</t>
  </si>
  <si>
    <t>LB</t>
  </si>
  <si>
    <t>Libanon</t>
  </si>
  <si>
    <t>LC</t>
  </si>
  <si>
    <t>Svatá Lucie</t>
  </si>
  <si>
    <t>LI</t>
  </si>
  <si>
    <t>Lichtenštejnsko</t>
  </si>
  <si>
    <t>LK</t>
  </si>
  <si>
    <t>Srí Lanka</t>
  </si>
  <si>
    <t>LR</t>
  </si>
  <si>
    <t>Libérie</t>
  </si>
  <si>
    <t>LS</t>
  </si>
  <si>
    <t>Lesotho</t>
  </si>
  <si>
    <t>LT</t>
  </si>
  <si>
    <t>Litva</t>
  </si>
  <si>
    <t>LU</t>
  </si>
  <si>
    <t>Lucembursko</t>
  </si>
  <si>
    <t>LV</t>
  </si>
  <si>
    <t>Lotyšsko</t>
  </si>
  <si>
    <t>LY</t>
  </si>
  <si>
    <t>Libye</t>
  </si>
  <si>
    <t>MA</t>
  </si>
  <si>
    <t>MD</t>
  </si>
  <si>
    <t>Moldavská republika</t>
  </si>
  <si>
    <t>ME</t>
  </si>
  <si>
    <t>Černá Hora</t>
  </si>
  <si>
    <t>MG</t>
  </si>
  <si>
    <t>Madagaskar</t>
  </si>
  <si>
    <t>MK</t>
  </si>
  <si>
    <t>Bývalá jugoslávská republika Makedonie</t>
  </si>
  <si>
    <t>ML</t>
  </si>
  <si>
    <t>Mali</t>
  </si>
  <si>
    <t>MM</t>
  </si>
  <si>
    <t>Myanmar</t>
  </si>
  <si>
    <t>MN</t>
  </si>
  <si>
    <t>Mongolsko</t>
  </si>
  <si>
    <t>MO</t>
  </si>
  <si>
    <t>Macao</t>
  </si>
  <si>
    <t>MR</t>
  </si>
  <si>
    <t>Mauritánie</t>
  </si>
  <si>
    <t>MS</t>
  </si>
  <si>
    <t>Montserrat</t>
  </si>
  <si>
    <t>MT</t>
  </si>
  <si>
    <t>Malta</t>
  </si>
  <si>
    <t>MU</t>
  </si>
  <si>
    <t>Mauricius</t>
  </si>
  <si>
    <t>MV</t>
  </si>
  <si>
    <t>Maledivy</t>
  </si>
  <si>
    <t>MW</t>
  </si>
  <si>
    <t>Malawi</t>
  </si>
  <si>
    <t>MX</t>
  </si>
  <si>
    <t>MY</t>
  </si>
  <si>
    <t>Malajsie</t>
  </si>
  <si>
    <t>MZ</t>
  </si>
  <si>
    <t>Mosambik</t>
  </si>
  <si>
    <t>NA</t>
  </si>
  <si>
    <t>Namibie</t>
  </si>
  <si>
    <t>NC</t>
  </si>
  <si>
    <t>Nová Kaledonie</t>
  </si>
  <si>
    <t>NE</t>
  </si>
  <si>
    <t>Niger</t>
  </si>
  <si>
    <t>NG</t>
  </si>
  <si>
    <t>NI</t>
  </si>
  <si>
    <t>Nikaragua</t>
  </si>
  <si>
    <t>NL</t>
  </si>
  <si>
    <t>Nizozemsko</t>
  </si>
  <si>
    <t>NO</t>
  </si>
  <si>
    <t>NP</t>
  </si>
  <si>
    <t>Nepál</t>
  </si>
  <si>
    <t>NR</t>
  </si>
  <si>
    <t>Nauru</t>
  </si>
  <si>
    <t>NU</t>
  </si>
  <si>
    <t>Niue</t>
  </si>
  <si>
    <t>NZ</t>
  </si>
  <si>
    <t>Nový Zéland</t>
  </si>
  <si>
    <t>OM</t>
  </si>
  <si>
    <t>Omán</t>
  </si>
  <si>
    <t>PA</t>
  </si>
  <si>
    <t>Panama</t>
  </si>
  <si>
    <t>PE</t>
  </si>
  <si>
    <t>PF</t>
  </si>
  <si>
    <t>Francouzská Polynésie</t>
  </si>
  <si>
    <t>PG</t>
  </si>
  <si>
    <t>Papua Nová Guinea</t>
  </si>
  <si>
    <t>PH</t>
  </si>
  <si>
    <t>Filipíny</t>
  </si>
  <si>
    <t>PK</t>
  </si>
  <si>
    <t>Pákistán</t>
  </si>
  <si>
    <t>PL</t>
  </si>
  <si>
    <t>Polsko</t>
  </si>
  <si>
    <t>PS</t>
  </si>
  <si>
    <t>Okupované palestinské území</t>
  </si>
  <si>
    <t>PT</t>
  </si>
  <si>
    <t>Portugalsko</t>
  </si>
  <si>
    <t>PW</t>
  </si>
  <si>
    <t>Palau</t>
  </si>
  <si>
    <t>PY</t>
  </si>
  <si>
    <t>Paraguay</t>
  </si>
  <si>
    <t>QA</t>
  </si>
  <si>
    <t>Katar</t>
  </si>
  <si>
    <t>QP</t>
  </si>
  <si>
    <t>Volné moře</t>
  </si>
  <si>
    <t>QR</t>
  </si>
  <si>
    <t>Rezervy a zásoby v rámci obchodu uvnitř EU</t>
  </si>
  <si>
    <t>QU</t>
  </si>
  <si>
    <t>Země a území neuváděné</t>
  </si>
  <si>
    <t>QV</t>
  </si>
  <si>
    <t>Země a území neuváděné v rámci obchodu uvnitř EU</t>
  </si>
  <si>
    <t>QW</t>
  </si>
  <si>
    <t>Země a území neuváděné v rámci obchodu s třetími zeměmi</t>
  </si>
  <si>
    <t>RO</t>
  </si>
  <si>
    <t>Rumunsko</t>
  </si>
  <si>
    <t>RW</t>
  </si>
  <si>
    <t>Rwanda</t>
  </si>
  <si>
    <t>SA</t>
  </si>
  <si>
    <t>Saúdská Arábie</t>
  </si>
  <si>
    <t>SB</t>
  </si>
  <si>
    <t>Šalamounovy ostrovy</t>
  </si>
  <si>
    <t>SC</t>
  </si>
  <si>
    <t>Seychely</t>
  </si>
  <si>
    <t>SD</t>
  </si>
  <si>
    <t>Súdán</t>
  </si>
  <si>
    <t>SE</t>
  </si>
  <si>
    <t>Švédsko</t>
  </si>
  <si>
    <t>SG</t>
  </si>
  <si>
    <t>SH</t>
  </si>
  <si>
    <t>Svatá Helena, Ascension a Tristan da Cunha</t>
  </si>
  <si>
    <t>SI</t>
  </si>
  <si>
    <t>Slovinsko</t>
  </si>
  <si>
    <t>SL</t>
  </si>
  <si>
    <t>Sierra Leone</t>
  </si>
  <si>
    <t>SM</t>
  </si>
  <si>
    <t>San Marino</t>
  </si>
  <si>
    <t>SN</t>
  </si>
  <si>
    <t>SO</t>
  </si>
  <si>
    <t>Somálsko</t>
  </si>
  <si>
    <t>SR</t>
  </si>
  <si>
    <t>Surinam</t>
  </si>
  <si>
    <t>SS</t>
  </si>
  <si>
    <t>Jižní Súdán</t>
  </si>
  <si>
    <t>ST</t>
  </si>
  <si>
    <t>Svatý Tomáš a Princův ostrov</t>
  </si>
  <si>
    <t>SV</t>
  </si>
  <si>
    <t>Salvador</t>
  </si>
  <si>
    <t>SX</t>
  </si>
  <si>
    <t>Svatý Martin</t>
  </si>
  <si>
    <t>SY</t>
  </si>
  <si>
    <t>Syrská arabská republika</t>
  </si>
  <si>
    <t>SZ</t>
  </si>
  <si>
    <t>Svazijsko</t>
  </si>
  <si>
    <t>TC</t>
  </si>
  <si>
    <t>Ostrovy Turks a Caicos</t>
  </si>
  <si>
    <t>TD</t>
  </si>
  <si>
    <t>Čad</t>
  </si>
  <si>
    <t>TF</t>
  </si>
  <si>
    <t>Francouzská jižní území</t>
  </si>
  <si>
    <t>TG</t>
  </si>
  <si>
    <t>Togo</t>
  </si>
  <si>
    <t>TH</t>
  </si>
  <si>
    <t>TJ</t>
  </si>
  <si>
    <t>Tádžikistán</t>
  </si>
  <si>
    <t>TK</t>
  </si>
  <si>
    <t>Tokelau</t>
  </si>
  <si>
    <t>TM</t>
  </si>
  <si>
    <t>Turkmenistán</t>
  </si>
  <si>
    <t>TN</t>
  </si>
  <si>
    <t>Tunisko</t>
  </si>
  <si>
    <t>TT</t>
  </si>
  <si>
    <t>Trinidad a Tobago</t>
  </si>
  <si>
    <t>TV</t>
  </si>
  <si>
    <t>Tuvalu</t>
  </si>
  <si>
    <t>TW</t>
  </si>
  <si>
    <t>Tchaj-wan</t>
  </si>
  <si>
    <t>TZ</t>
  </si>
  <si>
    <t>Sjednocená republika Tanzanie</t>
  </si>
  <si>
    <t>UG</t>
  </si>
  <si>
    <t>Uganda</t>
  </si>
  <si>
    <t>UM</t>
  </si>
  <si>
    <t>Menší odlehlé ostrovy USA</t>
  </si>
  <si>
    <t>UY</t>
  </si>
  <si>
    <t>Uruguay</t>
  </si>
  <si>
    <t>UZ</t>
  </si>
  <si>
    <t>Uzbekistán</t>
  </si>
  <si>
    <t>VA</t>
  </si>
  <si>
    <t>Svatý stolec (Vatikánský městský stát)</t>
  </si>
  <si>
    <t>VC</t>
  </si>
  <si>
    <t>Svatý Vincenc a Grenadiny</t>
  </si>
  <si>
    <t>VE</t>
  </si>
  <si>
    <t>Bolívarovská republika Venezuela</t>
  </si>
  <si>
    <t>VG</t>
  </si>
  <si>
    <t>Britské Panenské ostrovy</t>
  </si>
  <si>
    <t>Americké Panenské ostrovy</t>
  </si>
  <si>
    <t>VN</t>
  </si>
  <si>
    <t>WS</t>
  </si>
  <si>
    <t>Samoa</t>
  </si>
  <si>
    <t>XK</t>
  </si>
  <si>
    <t>Kosovo</t>
  </si>
  <si>
    <t>XS</t>
  </si>
  <si>
    <t>YE</t>
  </si>
  <si>
    <t>Jemen</t>
  </si>
  <si>
    <t>ZA</t>
  </si>
  <si>
    <t>ZM</t>
  </si>
  <si>
    <t>Zambie</t>
  </si>
  <si>
    <t>ZW</t>
  </si>
  <si>
    <t>Zimbabwe</t>
  </si>
  <si>
    <t>CF</t>
  </si>
  <si>
    <t>Středoafrická republika</t>
  </si>
  <si>
    <t>*</t>
  </si>
  <si>
    <t>VU</t>
  </si>
  <si>
    <t>Vanuatu</t>
  </si>
  <si>
    <t>XC</t>
  </si>
  <si>
    <t>Ceuta</t>
  </si>
  <si>
    <t>XL</t>
  </si>
  <si>
    <t>Melilla</t>
  </si>
  <si>
    <t>MP</t>
  </si>
  <si>
    <t>Severní Mariany</t>
  </si>
  <si>
    <t>TL</t>
  </si>
  <si>
    <t>Východní Timor</t>
  </si>
  <si>
    <t>EH</t>
  </si>
  <si>
    <t>Západní Sahara</t>
  </si>
  <si>
    <t>ER</t>
  </si>
  <si>
    <t>Eritrea</t>
  </si>
  <si>
    <t>MH</t>
  </si>
  <si>
    <t>Marshallovy ostrovy</t>
  </si>
  <si>
    <t>PM</t>
  </si>
  <si>
    <t>Saint Pierre a Miquelon</t>
  </si>
  <si>
    <t>PN</t>
  </si>
  <si>
    <t>Pitcairn</t>
  </si>
  <si>
    <t>Dovoz původní rok CZK(tis.)</t>
  </si>
  <si>
    <t>Vývoz původní rok CZK(tis.)</t>
  </si>
  <si>
    <t>Dovoz nový rok CZK(tis.)</t>
  </si>
  <si>
    <t>Vývoz nový rok CZK(tis.)</t>
  </si>
  <si>
    <t>Korea</t>
  </si>
  <si>
    <t>z listu ZemeData</t>
  </si>
  <si>
    <t>Nomenklatura zboží :  </t>
  </si>
  <si>
    <t>SITC(1)</t>
  </si>
  <si>
    <t>Kód zboží</t>
  </si>
  <si>
    <t>Název zboží</t>
  </si>
  <si>
    <t>0</t>
  </si>
  <si>
    <t>Potraviny a živá zvířata</t>
  </si>
  <si>
    <t>Nápoje a tabák</t>
  </si>
  <si>
    <t>Suroviny nepoživatelné, s výjimkou paliv</t>
  </si>
  <si>
    <t>Minerální paliva, maziva a příbuzné materiály</t>
  </si>
  <si>
    <t>Živočišné a rostlinné oleje, tuky a vosky</t>
  </si>
  <si>
    <t>Chemikálie a příbuzné výrobky, j.n.</t>
  </si>
  <si>
    <t>Tržní výrobky tříděné hlavně podle materiálu</t>
  </si>
  <si>
    <t>Stroje a dopravní prostředky</t>
  </si>
  <si>
    <t>Průmyslové spotřební zboží</t>
  </si>
  <si>
    <t>Komodity a předměty obchodu, j.n.</t>
  </si>
  <si>
    <t>Zboží</t>
  </si>
  <si>
    <t xml:space="preserve"> 2 Suroviny nepoživatelné, bez paliv</t>
  </si>
  <si>
    <t xml:space="preserve"> 3 Minerální paliva, mazadla a příbuzné materiály</t>
  </si>
  <si>
    <t xml:space="preserve"> 4 Živočišné a rostlinné oleje a tuky</t>
  </si>
  <si>
    <t xml:space="preserve"> 6 Tržní výrobky tříděné hlavně dle druhu a materiálu</t>
  </si>
  <si>
    <t>Zahraniční obchod se zeměmi OECD</t>
  </si>
  <si>
    <t>01/2017</t>
  </si>
  <si>
    <t>02/2017</t>
  </si>
  <si>
    <t>03/2017</t>
  </si>
  <si>
    <t>01</t>
  </si>
  <si>
    <t>02</t>
  </si>
  <si>
    <t>03</t>
  </si>
  <si>
    <t>04</t>
  </si>
  <si>
    <t>05</t>
  </si>
  <si>
    <t>06</t>
  </si>
  <si>
    <t>07</t>
  </si>
  <si>
    <t>08</t>
  </si>
  <si>
    <t>09</t>
  </si>
  <si>
    <t>Kritérium</t>
  </si>
  <si>
    <t>Měsíční indexy dovoz Kč</t>
  </si>
  <si>
    <t>Měsíční indexy vývoz Kč</t>
  </si>
  <si>
    <t>Měsíční indexy dovoz USD</t>
  </si>
  <si>
    <t>Měsíční indexy vývoz USD</t>
  </si>
  <si>
    <t>Měsíční indexy dovoz EUR</t>
  </si>
  <si>
    <t>Měsíční indexy vývoz EUR</t>
  </si>
  <si>
    <t>a</t>
  </si>
  <si>
    <t>b</t>
  </si>
  <si>
    <t>c</t>
  </si>
  <si>
    <t>d</t>
  </si>
  <si>
    <t>e</t>
  </si>
  <si>
    <t>f</t>
  </si>
  <si>
    <t>g</t>
  </si>
  <si>
    <t>h</t>
  </si>
  <si>
    <t>i</t>
  </si>
  <si>
    <t>j</t>
  </si>
  <si>
    <t>k</t>
  </si>
  <si>
    <t>l</t>
  </si>
  <si>
    <t>m</t>
  </si>
  <si>
    <t>n</t>
  </si>
  <si>
    <t>o</t>
  </si>
  <si>
    <t>p</t>
  </si>
  <si>
    <t>q</t>
  </si>
  <si>
    <t>r</t>
  </si>
  <si>
    <t>s</t>
  </si>
  <si>
    <t>t</t>
  </si>
  <si>
    <t>Původní vývoz</t>
  </si>
  <si>
    <t>Nový vývoz</t>
  </si>
  <si>
    <t>Původní dovoz</t>
  </si>
  <si>
    <t>Nový dovoz</t>
  </si>
  <si>
    <t>Původní obrat</t>
  </si>
  <si>
    <t>Nový obrat</t>
  </si>
  <si>
    <t>Pomocná tabulka 1 k listu měsíční indexy</t>
  </si>
  <si>
    <t>Pomocná tabulka 2 k listu měsíční indexy</t>
  </si>
  <si>
    <t>Sekupení Kč_USD_EUR</t>
  </si>
  <si>
    <t>Měsíce načítání a jednotlivě</t>
  </si>
  <si>
    <t>Země prioritní</t>
  </si>
  <si>
    <t>Měsíční indexy</t>
  </si>
  <si>
    <t>Měsíce</t>
  </si>
  <si>
    <t>Obrat</t>
  </si>
  <si>
    <t>KURZ EUR</t>
  </si>
  <si>
    <t>CZ</t>
  </si>
  <si>
    <t>Česká republika</t>
  </si>
  <si>
    <t>HM</t>
  </si>
  <si>
    <t>Heardův ostrov a McDonaldovy ostrovy</t>
  </si>
  <si>
    <t>04/2017</t>
  </si>
  <si>
    <t>25,020</t>
  </si>
  <si>
    <t>25,300</t>
  </si>
  <si>
    <t>25,292</t>
  </si>
  <si>
    <t>25,378</t>
  </si>
  <si>
    <t>26,824</t>
  </si>
  <si>
    <t>26,978</t>
  </si>
  <si>
    <t>05/2017</t>
  </si>
  <si>
    <t>06/2017</t>
  </si>
  <si>
    <t>23,389</t>
  </si>
  <si>
    <t>24,086</t>
  </si>
  <si>
    <t>24,753</t>
  </si>
  <si>
    <t>26,263</t>
  </si>
  <si>
    <t>26,532</t>
  </si>
  <si>
    <t>26,784</t>
  </si>
  <si>
    <t>07/2017</t>
  </si>
  <si>
    <t xml:space="preserve">     </t>
  </si>
  <si>
    <t>Zahraniční obchod s prioritními zeměmi</t>
  </si>
  <si>
    <r>
      <t xml:space="preserve">v mil. </t>
    </r>
    <r>
      <rPr>
        <sz val="10"/>
        <rFont val="Arial CE"/>
        <charset val="238"/>
      </rPr>
      <t>Kč</t>
    </r>
  </si>
  <si>
    <r>
      <t>v mil.</t>
    </r>
    <r>
      <rPr>
        <sz val="9"/>
        <color indexed="8"/>
        <rFont val="Arial CE"/>
        <charset val="238"/>
      </rPr>
      <t xml:space="preserve"> </t>
    </r>
    <r>
      <rPr>
        <sz val="10"/>
        <color indexed="8"/>
        <rFont val="Arial CE"/>
        <charset val="238"/>
      </rPr>
      <t>Kč</t>
    </r>
  </si>
  <si>
    <t>08/2017</t>
  </si>
  <si>
    <t>22,108</t>
  </si>
  <si>
    <t>24,150</t>
  </si>
  <si>
    <t>26,075</t>
  </si>
  <si>
    <t>26,553</t>
  </si>
  <si>
    <t>26,084</t>
  </si>
  <si>
    <t>21,871</t>
  </si>
  <si>
    <t>23,907</t>
  </si>
  <si>
    <t>22,189</t>
  </si>
  <si>
    <t>09/2017</t>
  </si>
  <si>
    <t>25,765</t>
  </si>
  <si>
    <t>26,471</t>
  </si>
  <si>
    <t>26,386</t>
  </si>
  <si>
    <t>25,536</t>
  </si>
  <si>
    <t>21,919</t>
  </si>
  <si>
    <t>21,763</t>
  </si>
  <si>
    <t>23,699</t>
  </si>
  <si>
    <t>23,523</t>
  </si>
  <si>
    <t>10/2017</t>
  </si>
  <si>
    <t>11/2017</t>
  </si>
  <si>
    <t>12/2017</t>
  </si>
  <si>
    <t>21,668</t>
  </si>
  <si>
    <t>23,382</t>
  </si>
  <si>
    <t>21,789</t>
  </si>
  <si>
    <t>01/2018</t>
  </si>
  <si>
    <t>02/2018</t>
  </si>
  <si>
    <t xml:space="preserve"> 18/17</t>
  </si>
  <si>
    <t>Index 18/17</t>
  </si>
  <si>
    <t>Zahraniční obchod ČR v jednotlivých měsících roku 2017 a 2018</t>
  </si>
  <si>
    <t>Vývoz dle jednotlivých měsíců roku 2017 a 2018</t>
  </si>
  <si>
    <t>Dovoz dle jednotlivých měsíců roku 2017 a 2018</t>
  </si>
  <si>
    <t>Zahraniční obchod dle jednotlivých měsíců roku 2018</t>
  </si>
  <si>
    <t>ČSÚ stanovil následující termíny zveřejňování  údajů o zahraničním obchodu roku 2018:</t>
  </si>
  <si>
    <t>leden 2018</t>
  </si>
  <si>
    <t>pá 9.3.2018</t>
  </si>
  <si>
    <t>zpřesněné údaje za leden až prosinec 2017     k 28.2.2018</t>
  </si>
  <si>
    <t>předběžné údaje za leden 2018 k 28.2.2018</t>
  </si>
  <si>
    <t>leden-únor 2018</t>
  </si>
  <si>
    <t>pá 9.4.2018</t>
  </si>
  <si>
    <t>zpřesněné údaje za leden až říjen 2017 k 28.2.2018</t>
  </si>
  <si>
    <t>zpřesněné údaje za leden 2018 k 28.3.2018</t>
  </si>
  <si>
    <t>zpřesněné údaje za listopad 2017 k 28.3.2018</t>
  </si>
  <si>
    <t>předběžné údaje za únor 2018 k 28.3.2018</t>
  </si>
  <si>
    <t>zpřesněné údaje za prosinec 2017 k 28.3.2018</t>
  </si>
  <si>
    <t>leden-březen 2018</t>
  </si>
  <si>
    <t>út 9.5.2018</t>
  </si>
  <si>
    <t>zpřesněné údaje za leden 2018 k 30.4.2018</t>
  </si>
  <si>
    <t>zpřesněné údaje za únor 2018 k 30.4.2018</t>
  </si>
  <si>
    <t>zpřesněné údaje za prosinec 2017 k 30.4.2018</t>
  </si>
  <si>
    <t>předběžné údaje za březen 2018 k 30.4.2018</t>
  </si>
  <si>
    <t>leden-duben 2018</t>
  </si>
  <si>
    <t>st 6.6.2018</t>
  </si>
  <si>
    <t>zpřesněné údaje za leden až březen 2018 k 30.5.2018</t>
  </si>
  <si>
    <t>předběžné údaje za duben 2018 k 30.5.2018</t>
  </si>
  <si>
    <t>leden-květen 2018</t>
  </si>
  <si>
    <t>po 9.7.2018</t>
  </si>
  <si>
    <t>zpřesněné údaje za únor až duben 2018 k 28.6.2018</t>
  </si>
  <si>
    <t>předběžné údaje za květen 2018 k 28.6.2018</t>
  </si>
  <si>
    <t>leden-červen 2018</t>
  </si>
  <si>
    <t>út 7.8.2018</t>
  </si>
  <si>
    <t>zpřesněné údaje za březen až květen 2018 k 31.7.2018</t>
  </si>
  <si>
    <t>předběžné údaje za červen 2018 k 1.7.2018</t>
  </si>
  <si>
    <t>leden-červenec 2018</t>
  </si>
  <si>
    <t>čt 6.9.2018</t>
  </si>
  <si>
    <t>definitivní údaje za leden až prosinec 2017 k 28.8.2018</t>
  </si>
  <si>
    <t>zpřesněné údaje za leden až červen 2018 k 28.8.2018</t>
  </si>
  <si>
    <t>předběžné údaje za červenec 2018 k 28.8.2018</t>
  </si>
  <si>
    <t>leden-srpen 2018</t>
  </si>
  <si>
    <t>út 9.10.2018</t>
  </si>
  <si>
    <t>zpřesněné údaje za květen až červenec 2018 k 27.9.2018</t>
  </si>
  <si>
    <t>předběžné údaje za srpen 2018 k 27.9.2018</t>
  </si>
  <si>
    <t>leden-září 2018</t>
  </si>
  <si>
    <t>út 6.11.2018</t>
  </si>
  <si>
    <t>zpřesněné údaje za červen až srpen 2018 k 26.10.2018</t>
  </si>
  <si>
    <t>předběžné údaje za září 2018 k 26.10.2018</t>
  </si>
  <si>
    <t>leden-říjen 2018</t>
  </si>
  <si>
    <t>pá 7.12.2018</t>
  </si>
  <si>
    <t>zpřesněné údaje za červenec až září 2018 k 28.11.2018</t>
  </si>
  <si>
    <t>předběžné údaje za říjen 2018 k 28.11.2018</t>
  </si>
  <si>
    <t>leden-listopad 2018</t>
  </si>
  <si>
    <t>st 9.1.2019</t>
  </si>
  <si>
    <t>zpřesněné údaje za srpen 2018 až říjen k 3.1.2019</t>
  </si>
  <si>
    <t>předběžné údaje za listopad 2018 k 3.1.2019</t>
  </si>
  <si>
    <t>leden-prosinec 2018</t>
  </si>
  <si>
    <t>st 6.2.2019</t>
  </si>
  <si>
    <t>zpřesněné údaje za září až listopad 2018 k 29.1.2019</t>
  </si>
  <si>
    <t>předběžné údaje za prosinec 2018 k 29.1.2019</t>
  </si>
  <si>
    <t>2018</t>
  </si>
  <si>
    <t>20,868</t>
  </si>
  <si>
    <t>25,452</t>
  </si>
  <si>
    <t>20,506</t>
  </si>
  <si>
    <t>25,319</t>
  </si>
  <si>
    <t>20,695</t>
  </si>
  <si>
    <t>25,388</t>
  </si>
  <si>
    <t>03/2018</t>
  </si>
  <si>
    <t>AQ</t>
  </si>
  <si>
    <t>Antarktida</t>
  </si>
  <si>
    <t>YT</t>
  </si>
  <si>
    <t>Mayotte</t>
  </si>
  <si>
    <t>GW</t>
  </si>
  <si>
    <t>Guinea-Bissau</t>
  </si>
  <si>
    <t>BQ</t>
  </si>
  <si>
    <t>Bonaire, Svatý Eustach a Saba</t>
  </si>
  <si>
    <t>BV</t>
  </si>
  <si>
    <t>Bouvetův ostrov</t>
  </si>
  <si>
    <t>NF</t>
  </si>
  <si>
    <t>Norfolk</t>
  </si>
  <si>
    <t>TO</t>
  </si>
  <si>
    <t>Tonga</t>
  </si>
  <si>
    <t>25,429</t>
  </si>
  <si>
    <t>25,402</t>
  </si>
  <si>
    <t>20,615</t>
  </si>
  <si>
    <t>20,669</t>
  </si>
  <si>
    <t>04/2018</t>
  </si>
  <si>
    <t>GS</t>
  </si>
  <si>
    <t>Jižní Georgie a Jižní Sandwichovy ostrovy</t>
  </si>
  <si>
    <t>25,364</t>
  </si>
  <si>
    <t>25,393</t>
  </si>
  <si>
    <t>20,664</t>
  </si>
  <si>
    <t>20,668</t>
  </si>
  <si>
    <t>05/2018</t>
  </si>
  <si>
    <t>Poznámka: Pořadí zemí je podle obratu dle dat roku 2017.</t>
  </si>
  <si>
    <t>06/2018</t>
  </si>
  <si>
    <t>FM</t>
  </si>
  <si>
    <t>Federativní státy Mikronésie</t>
  </si>
  <si>
    <t>25,777</t>
  </si>
  <si>
    <t>25,500</t>
  </si>
  <si>
    <t>25,599</t>
  </si>
  <si>
    <t>22,074</t>
  </si>
  <si>
    <t>21,080</t>
  </si>
  <si>
    <t>Rozdíl (%)</t>
  </si>
  <si>
    <t>21,499</t>
  </si>
  <si>
    <t>WF</t>
  </si>
  <si>
    <t>Wallis a Futuna</t>
  </si>
  <si>
    <t>07/2018</t>
  </si>
  <si>
    <r>
      <rPr>
        <b/>
        <sz val="9"/>
        <rFont val="Arial CE"/>
        <charset val="238"/>
      </rPr>
      <t>Data r.</t>
    </r>
    <r>
      <rPr>
        <sz val="9"/>
        <rFont val="Arial CE"/>
        <family val="2"/>
        <charset val="238"/>
      </rPr>
      <t xml:space="preserve"> </t>
    </r>
    <r>
      <rPr>
        <b/>
        <sz val="9"/>
        <rFont val="Arial CE"/>
        <family val="2"/>
        <charset val="238"/>
      </rPr>
      <t>2017</t>
    </r>
    <r>
      <rPr>
        <sz val="9"/>
        <rFont val="Arial CE"/>
        <family val="2"/>
        <charset val="238"/>
      </rPr>
      <t xml:space="preserve"> jsou</t>
    </r>
    <r>
      <rPr>
        <b/>
        <sz val="9"/>
        <rFont val="Arial CE"/>
        <charset val="238"/>
      </rPr>
      <t xml:space="preserve"> definitivní</t>
    </r>
    <r>
      <rPr>
        <sz val="9"/>
        <rFont val="Arial CE"/>
        <family val="2"/>
        <charset val="238"/>
      </rPr>
      <t xml:space="preserve"> dle závěrky k 28.8.2018</t>
    </r>
    <r>
      <rPr>
        <b/>
        <sz val="9"/>
        <rFont val="Arial CE"/>
        <family val="2"/>
        <charset val="238"/>
      </rPr>
      <t>.</t>
    </r>
  </si>
  <si>
    <t>22,241</t>
  </si>
  <si>
    <t>21,363</t>
  </si>
  <si>
    <t>08/2018</t>
  </si>
  <si>
    <t>09/2018</t>
  </si>
  <si>
    <t>10/2018</t>
  </si>
  <si>
    <t>25,608</t>
  </si>
  <si>
    <t>25,818</t>
  </si>
  <si>
    <t>25,934</t>
  </si>
  <si>
    <t>25,570</t>
  </si>
  <si>
    <t>25,597</t>
  </si>
  <si>
    <t>25,629</t>
  </si>
  <si>
    <t>25,711</t>
  </si>
  <si>
    <t>21,958</t>
  </si>
  <si>
    <t>22,485</t>
  </si>
  <si>
    <t>22,816</t>
  </si>
  <si>
    <t>21,540</t>
  </si>
  <si>
    <t>21,661</t>
  </si>
  <si>
    <t>21,424</t>
  </si>
  <si>
    <t>22,116</t>
  </si>
  <si>
    <t>00,02,04,08,10,32,55,56,58,59,</t>
  </si>
  <si>
    <t>11/2018</t>
  </si>
  <si>
    <t>Americké Panenské ostrovy, Austrálie, Belgie, Česká republika, Dánsko, Estonsko, Finsko, Francie, Heardův ostrov a McDonaldovy ostrovy, Chile, Irsko, Island, Itálie, Izrael, Japonsko, Kanada, Kokosové (Keelingovy) ostrovy, Korejská republika, Lucembursko, Maďarsko, Mexiko, Německo, Nizozemsko, Norfolk, Norsko,Nový Zéland, Polsko, Portugalsko, Rakousko, Řecko, Slovensko, Slovinsko, Spojené království, Spojené státy, Španělsko, Švédsko, Švýcarsko, Turecko, Vánoční ostrov</t>
  </si>
  <si>
    <t xml:space="preserve">Afghánistán, Alžírsko, Americká Samoa, Americké Panenské ostrovy, Angola, Anguilla, Antarktida, </t>
  </si>
  <si>
    <t>Antigua a Barbuda, Argentina, Aruba, Bahamy, Bahrajn, Bangladéš, Barbados, Belize, Benin, Bermudy,</t>
  </si>
  <si>
    <t xml:space="preserve">Bhútán, Bolívarovská republika Venezuela, Botswana, Bouvetův ostrov, Brazílie, Britské indickooceánské území, </t>
  </si>
  <si>
    <t>Britské indickooceánské území, Britské Panenské ostrovy, Brunej Darussalam, Burkina Faso, Burundi, Ceuta, Cookovy ostrovy,</t>
  </si>
  <si>
    <t xml:space="preserve">Cookovy ostrovy, Čad, Demokratická republika Kongo, Dominika, Dominikánská republika, Džibutsko, Egypt, Ekvádor, </t>
  </si>
  <si>
    <t xml:space="preserve">Eritrea, Etiopie, Falklandské ostrovy, Federativní státy, Mikronésie, Fidži, Filipíny,Francouzská jižní území, </t>
  </si>
  <si>
    <t>Francouzská jižní území, Francouzská Polynésie, Gabon, Gambie, Ghana, Grenada, Guam, Guatemala, Guinea,</t>
  </si>
  <si>
    <t xml:space="preserve">Kolumbie, Komory, Kongo, Korejská republika, Kostarika, Kuvajt, Lesotho, Libanon, Libérie, Libye, Macao, Madagaskar, </t>
  </si>
  <si>
    <t>Malajsie, Malawi, Maledivy, Mali, Maroko, Marshallovy ostrovy, Mauricius, Mauritánie, Melilla, Menší odlehlé ostrovy USA,</t>
  </si>
  <si>
    <t>Mexiko, Mnohonárodní stát Bolívie, Montserrat, Mosambik, Myanmar, Namibie, Nauru, Nepál, Niger, Nigérie, Nikaragua,</t>
  </si>
  <si>
    <t xml:space="preserve">Niue, Norfolk, Nová Kaledonie,  Okupované palestinské území, Omán, Ostrovy Turks a Caicos, Pákistán, Palau, Panama, </t>
  </si>
  <si>
    <t xml:space="preserve">Papua-Nová Guinea, Paraguay, Peru, Pitcairn, Pobřeží slonoviny, Rovníková Guinea, Rwanda, Saint Pierre a Miquelon, Salvador, </t>
  </si>
  <si>
    <t xml:space="preserve">Samoa, Saúdská Arábie, Senegal, Severní Mariany, Seychely, Sierra Leone, Singapur, Sjednocená republika Tanzanie, Somálsko, </t>
  </si>
  <si>
    <t xml:space="preserve">Spojené arabské emiráty, Srí Lanka, Středoafrická republika, Súdán, Surinam, Svatá Helena, Ascension a Tristan da Cunha, </t>
  </si>
  <si>
    <t xml:space="preserve">Svatá Lucie, Svatý Kryštof a Nevis, Svatý Tomáš a Princův ostrov, Svatý Vincenc a Grenadiny, Svazijsko, Syrská arabská republika, </t>
  </si>
  <si>
    <t>Vánoční ostrov, Vanuatu, Východní Timor, Wallis a Futuna, Zambie, Zimbabwe</t>
  </si>
  <si>
    <t xml:space="preserve">Šalomounovy ostrovy, Thajsko, Tchaj-wan, Togo, Tokelau, Tonga, Trinidad a Tobago, Tunisko, Tuvalu, Uganda, Uruguay, </t>
  </si>
  <si>
    <t>Guinea-Bissau, Guyana, Haiti, Heardův ostrov a McDonaldovy ostrovy, Jordánsko, Kajmanské ostrovy</t>
  </si>
  <si>
    <t xml:space="preserve">Jordánsko, Kajmanské ostrovy, KambodžaKamerun, Kapverdy, Katar, Keňa, Kiribati, Kokosové (Keelingovy) ostrovy, </t>
  </si>
  <si>
    <t>1.1.2017  –  31.12.2017</t>
  </si>
  <si>
    <r>
      <t xml:space="preserve">1.1.2017 </t>
    </r>
    <r>
      <rPr>
        <b/>
        <sz val="10"/>
        <color theme="1"/>
        <rFont val="Calibri"/>
        <family val="2"/>
        <charset val="238"/>
        <scheme val="minor"/>
      </rPr>
      <t> – </t>
    </r>
    <r>
      <rPr>
        <sz val="10"/>
        <color theme="1"/>
        <rFont val="Calibri"/>
        <family val="2"/>
        <charset val="238"/>
        <scheme val="minor"/>
      </rPr>
      <t xml:space="preserve"> 31.12.2017</t>
    </r>
  </si>
  <si>
    <t>Teritoriální struktura zahraničního obchodu ČR za leden - prosinec 2018</t>
  </si>
  <si>
    <t>1-12/2017</t>
  </si>
  <si>
    <t>1-12/2018</t>
  </si>
  <si>
    <t>1-12/17</t>
  </si>
  <si>
    <t>1-12/18</t>
  </si>
  <si>
    <t>Teritoriální struktura zahraničního obchodu ČR s vybranými zeměmi za leden - prosinec 2018</t>
  </si>
  <si>
    <t>Zahraniční obchod s prioritními zeměmi za leden - prosinec 2018</t>
  </si>
  <si>
    <t>Zahraniční obchod se zeměmi zájmu mimo EU za leden - prosinec 2018</t>
  </si>
  <si>
    <t>Zbožová struktura zahraničního obchodu ČR za leden - prosinec 2018</t>
  </si>
  <si>
    <t>1.1.2018  –  31.12.2018</t>
  </si>
  <si>
    <t>1.1.2017  –  31.12.2018</t>
  </si>
  <si>
    <t>12/2018</t>
  </si>
  <si>
    <t>22,693</t>
  </si>
  <si>
    <t>21,735</t>
  </si>
  <si>
    <t>22,660</t>
  </si>
  <si>
    <r>
      <t xml:space="preserve">Údaje za jednotlivá období roku </t>
    </r>
    <r>
      <rPr>
        <b/>
        <sz val="9"/>
        <rFont val="Arial CE"/>
        <family val="2"/>
        <charset val="238"/>
      </rPr>
      <t xml:space="preserve">2018 </t>
    </r>
    <r>
      <rPr>
        <sz val="9"/>
        <rFont val="Arial CE"/>
        <family val="2"/>
        <charset val="238"/>
      </rPr>
      <t>jsou údaji zpřesněnými</t>
    </r>
    <r>
      <rPr>
        <b/>
        <sz val="9"/>
        <rFont val="Arial CE"/>
        <charset val="238"/>
      </rPr>
      <t xml:space="preserve"> (k 28.2.2019)</t>
    </r>
  </si>
  <si>
    <t>Společenství nezávislých států (bez Gruzie)</t>
  </si>
  <si>
    <t>(rok 2018 - zpřesněné údaje k 28.2.2019)</t>
  </si>
  <si>
    <r>
      <t>*/</t>
    </r>
    <r>
      <rPr>
        <sz val="10"/>
        <rFont val="Arial CE"/>
        <charset val="238"/>
      </rPr>
      <t xml:space="preserve"> ČLR, KLDR, Kuba, Laos, MoLR, VSR; * Společenství nezávislých států (bez Gruzie) </t>
    </r>
  </si>
  <si>
    <t xml:space="preserve">'*/ ČLR, KLDR, Kuba, Laos, MoLR, VSR; * Společenství nezávislých států (bez Gruzie)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</si>
</sst>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
    <numFmt numFmtId="166" formatCode="###,##0.0"/>
    <numFmt numFmtId="167" formatCode="#,##0.0"/>
    <numFmt numFmtId="168" formatCode="dd/mm/yy"/>
    <numFmt numFmtId="169" formatCode="mmmm\ yy"/>
    <numFmt numFmtId="170" formatCode="##,###,###,###,##0"/>
  </numFmts>
  <fonts count="144"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name val="Arial CE"/>
      <charset val="238"/>
    </font>
    <font>
      <i/>
      <sz val="10"/>
      <name val="Arial CE"/>
      <charset val="238"/>
    </font>
    <font>
      <sz val="10"/>
      <name val="Arial CE"/>
      <charset val="238"/>
    </font>
    <font>
      <b/>
      <sz val="11"/>
      <name val="Arial CE"/>
      <charset val="238"/>
    </font>
    <font>
      <b/>
      <sz val="12"/>
      <name val="Arial CE"/>
      <family val="2"/>
      <charset val="238"/>
    </font>
    <font>
      <b/>
      <sz val="10"/>
      <name val="Arial CE"/>
      <family val="2"/>
      <charset val="238"/>
    </font>
    <font>
      <sz val="11"/>
      <name val="Arial CE"/>
      <family val="2"/>
      <charset val="238"/>
    </font>
    <font>
      <b/>
      <sz val="11"/>
      <name val="Arial CE"/>
      <family val="2"/>
      <charset val="238"/>
    </font>
    <font>
      <b/>
      <sz val="12"/>
      <name val="Arial CE"/>
      <charset val="238"/>
    </font>
    <font>
      <sz val="10"/>
      <name val="Arial CE"/>
      <family val="2"/>
      <charset val="238"/>
    </font>
    <font>
      <sz val="9"/>
      <name val="Arial CE"/>
      <family val="2"/>
      <charset val="238"/>
    </font>
    <font>
      <b/>
      <sz val="14"/>
      <name val="Arial CE"/>
      <family val="2"/>
      <charset val="238"/>
    </font>
    <font>
      <b/>
      <vertAlign val="superscript"/>
      <sz val="10"/>
      <name val="Arial CE"/>
      <family val="2"/>
      <charset val="238"/>
    </font>
    <font>
      <i/>
      <sz val="9"/>
      <name val="Arial CE"/>
      <charset val="238"/>
    </font>
    <font>
      <b/>
      <sz val="9"/>
      <name val="Arial CE"/>
      <family val="2"/>
      <charset val="238"/>
    </font>
    <font>
      <b/>
      <sz val="10"/>
      <color indexed="10"/>
      <name val="Arial CE"/>
      <family val="2"/>
      <charset val="238"/>
    </font>
    <font>
      <b/>
      <sz val="10"/>
      <color indexed="10"/>
      <name val="Arial CE"/>
      <charset val="238"/>
    </font>
    <font>
      <b/>
      <sz val="10"/>
      <color indexed="8"/>
      <name val="Arial CE"/>
      <family val="2"/>
      <charset val="238"/>
    </font>
    <font>
      <sz val="11"/>
      <name val="Arial CE"/>
      <charset val="238"/>
    </font>
    <font>
      <sz val="10"/>
      <name val="Arial CE"/>
      <charset val="238"/>
    </font>
    <font>
      <u/>
      <sz val="7.5"/>
      <color indexed="12"/>
      <name val="Arial CE"/>
      <charset val="238"/>
    </font>
    <font>
      <u/>
      <sz val="7.5"/>
      <color indexed="36"/>
      <name val="Arial CE"/>
      <charset val="238"/>
    </font>
    <font>
      <i/>
      <sz val="9"/>
      <name val="Arial CE"/>
      <family val="2"/>
      <charset val="238"/>
    </font>
    <font>
      <sz val="12"/>
      <name val="Arial CE"/>
      <family val="2"/>
      <charset val="238"/>
    </font>
    <font>
      <sz val="9"/>
      <color indexed="8"/>
      <name val="Arial CE"/>
      <family val="2"/>
      <charset val="238"/>
    </font>
    <font>
      <b/>
      <sz val="9"/>
      <color indexed="8"/>
      <name val="Arial CE"/>
      <family val="2"/>
      <charset val="238"/>
    </font>
    <font>
      <sz val="10"/>
      <color indexed="10"/>
      <name val="Arial CE"/>
      <family val="2"/>
      <charset val="238"/>
    </font>
    <font>
      <sz val="14"/>
      <name val="Arial CE"/>
      <family val="2"/>
      <charset val="238"/>
    </font>
    <font>
      <u/>
      <sz val="11"/>
      <color indexed="12"/>
      <name val="Arial CE"/>
      <family val="2"/>
      <charset val="238"/>
    </font>
    <font>
      <b/>
      <i/>
      <sz val="9"/>
      <name val="Arial CE"/>
      <family val="2"/>
      <charset val="238"/>
    </font>
    <font>
      <b/>
      <i/>
      <sz val="8"/>
      <name val="Arial CE"/>
      <family val="2"/>
      <charset val="238"/>
    </font>
    <font>
      <u/>
      <sz val="10"/>
      <color indexed="12"/>
      <name val="Arial CE"/>
      <family val="2"/>
      <charset val="238"/>
    </font>
    <font>
      <sz val="10"/>
      <color indexed="12"/>
      <name val="Arial CE"/>
      <family val="2"/>
      <charset val="238"/>
    </font>
    <font>
      <sz val="8"/>
      <color theme="1"/>
      <name val="Arial"/>
      <family val="2"/>
      <charset val="238"/>
    </font>
    <font>
      <sz val="10"/>
      <color indexed="8"/>
      <name val="Arial"/>
      <family val="2"/>
    </font>
    <font>
      <b/>
      <i/>
      <u/>
      <sz val="14"/>
      <name val="Arial CE"/>
      <family val="2"/>
      <charset val="238"/>
    </font>
    <font>
      <b/>
      <i/>
      <sz val="10"/>
      <name val="Arial CE"/>
      <family val="2"/>
      <charset val="238"/>
    </font>
    <font>
      <b/>
      <sz val="12"/>
      <color indexed="8"/>
      <name val="Arial"/>
      <family val="2"/>
    </font>
    <font>
      <b/>
      <i/>
      <sz val="9"/>
      <color indexed="8"/>
      <name val="Arial"/>
      <family val="2"/>
    </font>
    <font>
      <b/>
      <i/>
      <sz val="10"/>
      <color indexed="8"/>
      <name val="Arial"/>
      <family val="2"/>
    </font>
    <font>
      <i/>
      <sz val="10"/>
      <color indexed="8"/>
      <name val="Arial"/>
      <family val="2"/>
    </font>
    <font>
      <b/>
      <sz val="10"/>
      <color indexed="8"/>
      <name val="Arial"/>
      <family val="2"/>
    </font>
    <font>
      <b/>
      <sz val="11"/>
      <color indexed="8"/>
      <name val="Arial"/>
      <family val="2"/>
    </font>
    <font>
      <sz val="10"/>
      <color theme="1"/>
      <name val="Arial"/>
      <family val="2"/>
      <charset val="238"/>
    </font>
    <font>
      <sz val="9"/>
      <name val="Arial"/>
      <family val="2"/>
    </font>
    <font>
      <sz val="9"/>
      <color theme="1"/>
      <name val="Arial"/>
      <family val="2"/>
      <charset val="238"/>
    </font>
    <font>
      <sz val="9"/>
      <name val="Arial CE"/>
      <charset val="238"/>
    </font>
    <font>
      <b/>
      <sz val="9"/>
      <name val="Arial CE"/>
      <charset val="238"/>
    </font>
    <font>
      <b/>
      <sz val="9"/>
      <color indexed="8"/>
      <name val="Arial CE"/>
      <charset val="238"/>
    </font>
    <font>
      <sz val="8"/>
      <name val="Arial"/>
      <family val="2"/>
      <charset val="238"/>
    </font>
    <font>
      <sz val="9"/>
      <color indexed="8"/>
      <name val="Arial"/>
      <family val="2"/>
    </font>
    <font>
      <sz val="9"/>
      <name val="Arial"/>
      <family val="2"/>
      <charset val="238"/>
    </font>
    <font>
      <b/>
      <sz val="11"/>
      <color theme="1"/>
      <name val="Arial"/>
      <family val="2"/>
      <charset val="238"/>
    </font>
    <font>
      <b/>
      <sz val="9"/>
      <color theme="1"/>
      <name val="Arial"/>
      <family val="2"/>
      <charset val="238"/>
    </font>
    <font>
      <b/>
      <sz val="10"/>
      <color theme="1"/>
      <name val="Arial"/>
      <family val="2"/>
      <charset val="238"/>
    </font>
    <font>
      <sz val="11"/>
      <color theme="1"/>
      <name val="Arial"/>
      <family val="2"/>
      <charset val="238"/>
    </font>
    <font>
      <sz val="10"/>
      <color theme="1"/>
      <name val="Arial CE"/>
      <charset val="238"/>
    </font>
    <font>
      <sz val="9"/>
      <color indexed="8"/>
      <name val="Arial CE"/>
      <charset val="238"/>
    </font>
    <font>
      <sz val="9"/>
      <color rgb="FF000000"/>
      <name val="Arial"/>
      <family val="2"/>
      <charset val="238"/>
    </font>
    <font>
      <sz val="11"/>
      <color rgb="FF000000"/>
      <name val="Arial"/>
      <family val="2"/>
      <charset val="238"/>
    </font>
    <font>
      <sz val="8"/>
      <name val="Arial"/>
      <family val="2"/>
    </font>
    <font>
      <sz val="8"/>
      <color theme="1"/>
      <name val="Arial"/>
      <family val="2"/>
    </font>
    <font>
      <b/>
      <sz val="11"/>
      <color theme="1"/>
      <name val="Calibri"/>
      <family val="2"/>
      <charset val="238"/>
      <scheme val="minor"/>
    </font>
    <font>
      <b/>
      <sz val="10"/>
      <color theme="1"/>
      <name val="Calibri"/>
      <family val="2"/>
      <charset val="238"/>
      <scheme val="minor"/>
    </font>
    <font>
      <sz val="10"/>
      <color theme="1"/>
      <name val="Calibri"/>
      <family val="2"/>
      <charset val="238"/>
      <scheme val="minor"/>
    </font>
    <font>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b/>
      <sz val="10"/>
      <color rgb="FFFF0000"/>
      <name val="Calibri"/>
      <family val="2"/>
      <charset val="238"/>
      <scheme val="minor"/>
    </font>
    <font>
      <sz val="10"/>
      <name val="Calibri"/>
      <family val="2"/>
      <charset val="238"/>
      <scheme val="minor"/>
    </font>
    <font>
      <b/>
      <sz val="10"/>
      <name val="Calibri"/>
      <family val="2"/>
      <charset val="238"/>
      <scheme val="minor"/>
    </font>
    <font>
      <sz val="10"/>
      <name val="Arial"/>
      <family val="2"/>
      <charset val="238"/>
    </font>
    <font>
      <b/>
      <sz val="9"/>
      <color indexed="63"/>
      <name val="Calibri"/>
      <family val="2"/>
      <charset val="238"/>
      <scheme val="minor"/>
    </font>
    <font>
      <sz val="9"/>
      <color indexed="63"/>
      <name val="Calibri"/>
      <family val="2"/>
      <charset val="238"/>
      <scheme val="minor"/>
    </font>
    <font>
      <sz val="6"/>
      <color indexed="63"/>
      <name val="Calibri"/>
      <family val="2"/>
      <charset val="238"/>
      <scheme val="minor"/>
    </font>
    <font>
      <b/>
      <sz val="11"/>
      <color rgb="FFFFFFFF"/>
      <name val="Arial"/>
      <family val="2"/>
      <charset val="238"/>
    </font>
    <font>
      <b/>
      <sz val="11"/>
      <color rgb="FF000000"/>
      <name val="Arial"/>
      <family val="2"/>
      <charset val="238"/>
    </font>
    <font>
      <b/>
      <sz val="11"/>
      <color rgb="FFFF0000"/>
      <name val="Arial"/>
      <family val="2"/>
      <charset val="238"/>
    </font>
    <font>
      <u/>
      <sz val="10"/>
      <color indexed="12"/>
      <name val="Arial CE"/>
      <charset val="238"/>
    </font>
    <font>
      <b/>
      <sz val="14"/>
      <name val="Arial CE"/>
      <charset val="238"/>
    </font>
    <font>
      <u/>
      <sz val="11"/>
      <color indexed="12"/>
      <name val="Arial CE"/>
      <charset val="238"/>
    </font>
    <font>
      <sz val="10"/>
      <color indexed="8"/>
      <name val="Arial CE"/>
      <charset val="238"/>
    </font>
    <font>
      <u/>
      <sz val="11"/>
      <color theme="10"/>
      <name val="Calibri"/>
      <family val="2"/>
      <charset val="238"/>
      <scheme val="minor"/>
    </font>
    <font>
      <sz val="11"/>
      <name val="Calibri"/>
      <family val="2"/>
      <charset val="238"/>
    </font>
    <font>
      <sz val="11"/>
      <color rgb="FF000000"/>
      <name val="Calibri"/>
      <family val="2"/>
      <charset val="238"/>
    </font>
    <font>
      <b/>
      <sz val="14"/>
      <color indexed="8"/>
      <name val="Arial"/>
      <family val="2"/>
    </font>
    <font>
      <sz val="10"/>
      <color indexed="8"/>
      <name val="Arial"/>
      <family val="2"/>
      <charset val="238"/>
    </font>
    <font>
      <b/>
      <i/>
      <sz val="10"/>
      <color indexed="8"/>
      <name val="Arial"/>
      <family val="2"/>
      <charset val="238"/>
    </font>
  </fonts>
  <fills count="5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rgb="FFFFC000"/>
        <bgColor indexed="64"/>
      </patternFill>
    </fill>
    <fill>
      <patternFill patternType="solid">
        <fgColor rgb="FFC000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theme="4" tint="0.79998168889431442"/>
      </patternFill>
    </fill>
    <fill>
      <patternFill patternType="solid">
        <fgColor theme="5" tint="0.79998168889431442"/>
        <bgColor indexed="64"/>
      </patternFill>
    </fill>
    <fill>
      <patternFill patternType="solid">
        <fgColor rgb="FF006AB1"/>
        <bgColor indexed="64"/>
      </patternFill>
    </fill>
    <fill>
      <patternFill patternType="solid">
        <fgColor theme="3" tint="0.79998168889431442"/>
        <bgColor indexed="64"/>
      </patternFill>
    </fill>
    <fill>
      <patternFill patternType="solid">
        <fgColor rgb="FFE6E6E6"/>
        <bgColor indexed="64"/>
      </patternFill>
    </fill>
    <fill>
      <patternFill patternType="solid">
        <fgColor theme="4" tint="0.79998168889431442"/>
        <bgColor indexed="64"/>
      </patternFill>
    </fill>
    <fill>
      <patternFill patternType="solid">
        <fgColor rgb="FFFFFF00"/>
        <bgColor indexed="64"/>
      </patternFill>
    </fill>
  </fills>
  <borders count="165">
    <border>
      <left/>
      <right/>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style="thin">
        <color indexed="64"/>
      </left>
      <right style="medium">
        <color indexed="64"/>
      </right>
      <top/>
      <bottom style="thick">
        <color indexed="64"/>
      </bottom>
      <diagonal/>
    </border>
    <border>
      <left/>
      <right/>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double">
        <color indexed="64"/>
      </top>
      <bottom style="thin">
        <color indexed="64"/>
      </bottom>
      <diagonal/>
    </border>
    <border>
      <left/>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thin">
        <color rgb="FF000000"/>
      </bottom>
      <diagonal/>
    </border>
    <border>
      <left/>
      <right/>
      <top style="medium">
        <color rgb="FFC00000"/>
      </top>
      <bottom/>
      <diagonal/>
    </border>
    <border>
      <left/>
      <right style="medium">
        <color rgb="FFC00000"/>
      </right>
      <top style="medium">
        <color rgb="FFC00000"/>
      </top>
      <bottom/>
      <diagonal/>
    </border>
    <border>
      <left style="medium">
        <color rgb="FFC00000"/>
      </left>
      <right style="thin">
        <color rgb="FF000000"/>
      </right>
      <top style="thin">
        <color rgb="FF000000"/>
      </top>
      <bottom style="thin">
        <color rgb="FF000000"/>
      </bottom>
      <diagonal/>
    </border>
    <border>
      <left/>
      <right style="medium">
        <color rgb="FFC00000"/>
      </right>
      <top/>
      <bottom/>
      <diagonal/>
    </border>
    <border>
      <left style="medium">
        <color rgb="FFC00000"/>
      </left>
      <right/>
      <top/>
      <bottom/>
      <diagonal/>
    </border>
    <border>
      <left style="thin">
        <color rgb="FF000000"/>
      </left>
      <right style="medium">
        <color rgb="FFC00000"/>
      </right>
      <top style="thin">
        <color rgb="FF000000"/>
      </top>
      <bottom style="thin">
        <color rgb="FF000000"/>
      </bottom>
      <diagonal/>
    </border>
    <border>
      <left style="medium">
        <color rgb="FFC00000"/>
      </left>
      <right style="thin">
        <color rgb="FF000000"/>
      </right>
      <top style="thin">
        <color rgb="FF000000"/>
      </top>
      <bottom style="medium">
        <color rgb="FFC00000"/>
      </bottom>
      <diagonal/>
    </border>
    <border>
      <left style="thin">
        <color rgb="FF000000"/>
      </left>
      <right style="thin">
        <color rgb="FF000000"/>
      </right>
      <top style="thin">
        <color rgb="FF000000"/>
      </top>
      <bottom style="medium">
        <color rgb="FFC00000"/>
      </bottom>
      <diagonal/>
    </border>
    <border>
      <left style="medium">
        <color rgb="FFC00000"/>
      </left>
      <right style="thin">
        <color rgb="FF000000"/>
      </right>
      <top style="thin">
        <color rgb="FF000000"/>
      </top>
      <bottom/>
      <diagonal/>
    </border>
    <border>
      <left style="medium">
        <color rgb="FFC00000"/>
      </left>
      <right style="thin">
        <color indexed="64"/>
      </right>
      <top style="thin">
        <color indexed="64"/>
      </top>
      <bottom style="thin">
        <color indexed="64"/>
      </bottom>
      <diagonal/>
    </border>
    <border>
      <left style="thin">
        <color indexed="64"/>
      </left>
      <right style="medium">
        <color rgb="FFC00000"/>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thin">
        <color rgb="FF000000"/>
      </left>
      <right/>
      <top style="thin">
        <color rgb="FF000000"/>
      </top>
      <bottom/>
      <diagonal/>
    </border>
    <border>
      <left style="thin">
        <color indexed="64"/>
      </left>
      <right/>
      <top style="thin">
        <color indexed="64"/>
      </top>
      <bottom style="medium">
        <color rgb="FFC00000"/>
      </bottom>
      <diagonal/>
    </border>
    <border>
      <left style="medium">
        <color rgb="FFC00000"/>
      </left>
      <right style="medium">
        <color rgb="FFC00000"/>
      </right>
      <top style="medium">
        <color rgb="FFC00000"/>
      </top>
      <bottom/>
      <diagonal/>
    </border>
    <border>
      <left style="medium">
        <color rgb="FFC00000"/>
      </left>
      <right/>
      <top style="medium">
        <color rgb="FFC00000"/>
      </top>
      <bottom/>
      <diagonal/>
    </border>
    <border>
      <left style="medium">
        <color rgb="FFC00000"/>
      </left>
      <right/>
      <top style="thin">
        <color indexed="64"/>
      </top>
      <bottom style="thin">
        <color indexed="64"/>
      </bottom>
      <diagonal/>
    </border>
    <border>
      <left style="medium">
        <color rgb="FFC00000"/>
      </left>
      <right/>
      <top style="thin">
        <color indexed="64"/>
      </top>
      <bottom style="medium">
        <color rgb="FFC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C00000"/>
      </bottom>
      <diagonal/>
    </border>
    <border>
      <left style="medium">
        <color rgb="FFC00000"/>
      </left>
      <right/>
      <top style="medium">
        <color rgb="FFC00000"/>
      </top>
      <bottom style="thin">
        <color rgb="FF000000"/>
      </bottom>
      <diagonal/>
    </border>
    <border>
      <left style="medium">
        <color rgb="FFC00000"/>
      </left>
      <right/>
      <top style="thin">
        <color rgb="FF000000"/>
      </top>
      <bottom style="thin">
        <color rgb="FF000000"/>
      </bottom>
      <diagonal/>
    </border>
    <border>
      <left style="medium">
        <color rgb="FFC00000"/>
      </left>
      <right/>
      <top style="thin">
        <color rgb="FF000000"/>
      </top>
      <bottom style="medium">
        <color rgb="FFC00000"/>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style="medium">
        <color indexed="64"/>
      </right>
      <top style="medium">
        <color rgb="FFC00000"/>
      </top>
      <bottom/>
      <diagonal/>
    </border>
    <border>
      <left style="medium">
        <color indexed="64"/>
      </left>
      <right/>
      <top style="medium">
        <color rgb="FFC00000"/>
      </top>
      <bottom/>
      <diagonal/>
    </border>
    <border>
      <left style="medium">
        <color rgb="FFC00000"/>
      </left>
      <right style="thin">
        <color indexed="64"/>
      </right>
      <top style="medium">
        <color indexed="64"/>
      </top>
      <bottom style="medium">
        <color rgb="FFC00000"/>
      </bottom>
      <diagonal/>
    </border>
    <border>
      <left style="thin">
        <color indexed="64"/>
      </left>
      <right style="medium">
        <color indexed="64"/>
      </right>
      <top style="medium">
        <color indexed="64"/>
      </top>
      <bottom style="medium">
        <color rgb="FFC00000"/>
      </bottom>
      <diagonal/>
    </border>
    <border>
      <left style="medium">
        <color indexed="64"/>
      </left>
      <right style="thin">
        <color indexed="64"/>
      </right>
      <top style="medium">
        <color indexed="64"/>
      </top>
      <bottom style="medium">
        <color rgb="FFC00000"/>
      </bottom>
      <diagonal/>
    </border>
    <border>
      <left style="medium">
        <color rgb="FFC00000"/>
      </left>
      <right style="medium">
        <color indexed="64"/>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indexed="64"/>
      </right>
      <top style="medium">
        <color rgb="FFC00000"/>
      </top>
      <bottom style="medium">
        <color rgb="FFC00000"/>
      </bottom>
      <diagonal/>
    </border>
    <border>
      <left style="medium">
        <color indexed="64"/>
      </left>
      <right/>
      <top style="medium">
        <color rgb="FFC00000"/>
      </top>
      <bottom style="medium">
        <color rgb="FFC00000"/>
      </bottom>
      <diagonal/>
    </border>
    <border>
      <left style="medium">
        <color rgb="FFC00000"/>
      </left>
      <right/>
      <top style="medium">
        <color rgb="FFC00000"/>
      </top>
      <bottom style="medium">
        <color indexed="64"/>
      </bottom>
      <diagonal/>
    </border>
    <border>
      <left style="medium">
        <color rgb="FFC00000"/>
      </left>
      <right/>
      <top style="medium">
        <color indexed="64"/>
      </top>
      <bottom/>
      <diagonal/>
    </border>
    <border>
      <left style="medium">
        <color rgb="FFC00000"/>
      </left>
      <right style="medium">
        <color rgb="FFC00000"/>
      </right>
      <top style="medium">
        <color indexed="64"/>
      </top>
      <bottom style="medium">
        <color rgb="FFC00000"/>
      </bottom>
      <diagonal/>
    </border>
    <border>
      <left/>
      <right style="thin">
        <color indexed="64"/>
      </right>
      <top style="medium">
        <color indexed="64"/>
      </top>
      <bottom style="double">
        <color indexed="64"/>
      </bottom>
      <diagonal/>
    </border>
    <border>
      <left/>
      <right style="medium">
        <color indexed="64"/>
      </right>
      <top/>
      <bottom style="double">
        <color indexed="64"/>
      </bottom>
      <diagonal/>
    </border>
    <border>
      <left/>
      <right style="medium">
        <color indexed="64"/>
      </right>
      <top style="double">
        <color indexed="64"/>
      </top>
      <bottom style="thick">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theme="0"/>
      </left>
      <right/>
      <top style="thin">
        <color theme="0"/>
      </top>
      <bottom style="thin">
        <color rgb="FF000000"/>
      </bottom>
      <diagonal/>
    </border>
  </borders>
  <cellStyleXfs count="448">
    <xf numFmtId="0" fontId="0" fillId="0" borderId="0"/>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87" fillId="0" borderId="0"/>
    <xf numFmtId="0" fontId="28" fillId="0" borderId="0"/>
    <xf numFmtId="0" fontId="27" fillId="0" borderId="0"/>
    <xf numFmtId="0" fontId="26" fillId="0" borderId="0"/>
    <xf numFmtId="0" fontId="109" fillId="0" borderId="0" applyNumberFormat="0" applyFill="0" applyBorder="0" applyAlignment="0" applyProtection="0"/>
    <xf numFmtId="0" fontId="110" fillId="0" borderId="97" applyNumberFormat="0" applyFill="0" applyAlignment="0" applyProtection="0"/>
    <xf numFmtId="0" fontId="111" fillId="0" borderId="98" applyNumberFormat="0" applyFill="0" applyAlignment="0" applyProtection="0"/>
    <xf numFmtId="0" fontId="112" fillId="0" borderId="99" applyNumberFormat="0" applyFill="0" applyAlignment="0" applyProtection="0"/>
    <xf numFmtId="0" fontId="112" fillId="0" borderId="0" applyNumberFormat="0" applyFill="0" applyBorder="0" applyAlignment="0" applyProtection="0"/>
    <xf numFmtId="0" fontId="113" fillId="5" borderId="0" applyNumberFormat="0" applyBorder="0" applyAlignment="0" applyProtection="0"/>
    <xf numFmtId="0" fontId="114" fillId="6" borderId="0" applyNumberFormat="0" applyBorder="0" applyAlignment="0" applyProtection="0"/>
    <xf numFmtId="0" fontId="115" fillId="7" borderId="0" applyNumberFormat="0" applyBorder="0" applyAlignment="0" applyProtection="0"/>
    <xf numFmtId="0" fontId="116" fillId="8" borderId="100" applyNumberFormat="0" applyAlignment="0" applyProtection="0"/>
    <xf numFmtId="0" fontId="117" fillId="9" borderId="101" applyNumberFormat="0" applyAlignment="0" applyProtection="0"/>
    <xf numFmtId="0" fontId="118" fillId="9" borderId="100" applyNumberFormat="0" applyAlignment="0" applyProtection="0"/>
    <xf numFmtId="0" fontId="119" fillId="0" borderId="102" applyNumberFormat="0" applyFill="0" applyAlignment="0" applyProtection="0"/>
    <xf numFmtId="0" fontId="120" fillId="10" borderId="103" applyNumberFormat="0" applyAlignment="0" applyProtection="0"/>
    <xf numFmtId="0" fontId="121" fillId="0" borderId="0" applyNumberFormat="0" applyFill="0" applyBorder="0" applyAlignment="0" applyProtection="0"/>
    <xf numFmtId="0" fontId="122" fillId="0" borderId="0" applyNumberFormat="0" applyFill="0" applyBorder="0" applyAlignment="0" applyProtection="0"/>
    <xf numFmtId="0" fontId="106" fillId="0" borderId="105" applyNumberFormat="0" applyFill="0" applyAlignment="0" applyProtection="0"/>
    <xf numFmtId="0" fontId="123"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123" fillId="15" borderId="0" applyNumberFormat="0" applyBorder="0" applyAlignment="0" applyProtection="0"/>
    <xf numFmtId="0" fontId="123"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123" fillId="19" borderId="0" applyNumberFormat="0" applyBorder="0" applyAlignment="0" applyProtection="0"/>
    <xf numFmtId="0" fontId="123"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123" fillId="23" borderId="0" applyNumberFormat="0" applyBorder="0" applyAlignment="0" applyProtection="0"/>
    <xf numFmtId="0" fontId="123"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123" fillId="27" borderId="0" applyNumberFormat="0" applyBorder="0" applyAlignment="0" applyProtection="0"/>
    <xf numFmtId="0" fontId="123"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123" fillId="31" borderId="0" applyNumberFormat="0" applyBorder="0" applyAlignment="0" applyProtection="0"/>
    <xf numFmtId="0" fontId="123" fillId="32"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123" fillId="35" borderId="0" applyNumberFormat="0" applyBorder="0" applyAlignment="0" applyProtection="0"/>
    <xf numFmtId="0" fontId="25" fillId="0" borderId="0"/>
    <xf numFmtId="0" fontId="25" fillId="11" borderId="104" applyNumberFormat="0" applyFont="0" applyAlignment="0" applyProtection="0"/>
    <xf numFmtId="0" fontId="127" fillId="0" borderId="0"/>
    <xf numFmtId="0" fontId="24" fillId="0" borderId="0"/>
    <xf numFmtId="0" fontId="24" fillId="11" borderId="104" applyNumberFormat="0" applyFont="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3" fillId="0" borderId="0"/>
    <xf numFmtId="0" fontId="23" fillId="11" borderId="104" applyNumberFormat="0" applyFont="0" applyAlignment="0" applyProtection="0"/>
    <xf numFmtId="0" fontId="23" fillId="13"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22" fillId="0" borderId="0"/>
    <xf numFmtId="0" fontId="22" fillId="11" borderId="104" applyNumberFormat="0" applyFont="0" applyAlignment="0" applyProtection="0"/>
    <xf numFmtId="0" fontId="22" fillId="13"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13"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0" borderId="0"/>
    <xf numFmtId="0" fontId="21" fillId="11" borderId="104" applyNumberFormat="0" applyFont="0" applyAlignment="0" applyProtection="0"/>
    <xf numFmtId="0" fontId="21" fillId="0" borderId="0"/>
    <xf numFmtId="0" fontId="21" fillId="11" borderId="104" applyNumberFormat="0" applyFont="0" applyAlignment="0" applyProtection="0"/>
    <xf numFmtId="0" fontId="21" fillId="13"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0" borderId="0"/>
    <xf numFmtId="0" fontId="21" fillId="11" borderId="104" applyNumberFormat="0" applyFont="0" applyAlignment="0" applyProtection="0"/>
    <xf numFmtId="0" fontId="21" fillId="13"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0" fillId="0" borderId="0"/>
    <xf numFmtId="0" fontId="20" fillId="11" borderId="104" applyNumberFormat="0" applyFont="0" applyAlignment="0" applyProtection="0"/>
    <xf numFmtId="0" fontId="20" fillId="13"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19" fillId="0" borderId="0"/>
    <xf numFmtId="0" fontId="19" fillId="11" borderId="104" applyNumberFormat="0" applyFont="0" applyAlignment="0" applyProtection="0"/>
    <xf numFmtId="0" fontId="19" fillId="13"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8" fillId="0" borderId="0"/>
    <xf numFmtId="0" fontId="18" fillId="11" borderId="104" applyNumberFormat="0" applyFont="0" applyAlignment="0" applyProtection="0"/>
    <xf numFmtId="0" fontId="18" fillId="13"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17" fillId="0" borderId="0"/>
    <xf numFmtId="0" fontId="17" fillId="11" borderId="104" applyNumberFormat="0" applyFont="0" applyAlignment="0" applyProtection="0"/>
    <xf numFmtId="0" fontId="17" fillId="13"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6" fillId="0" borderId="0"/>
    <xf numFmtId="0" fontId="16" fillId="11" borderId="104" applyNumberFormat="0" applyFont="0" applyAlignment="0" applyProtection="0"/>
    <xf numFmtId="0" fontId="16" fillId="13" borderId="0" applyNumberFormat="0" applyBorder="0" applyAlignment="0" applyProtection="0"/>
    <xf numFmtId="0" fontId="16" fillId="14"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5" fillId="0" borderId="0"/>
    <xf numFmtId="0" fontId="15" fillId="11" borderId="104" applyNumberFormat="0" applyFont="0" applyAlignment="0" applyProtection="0"/>
    <xf numFmtId="0" fontId="15" fillId="13"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4" fillId="0" borderId="0"/>
    <xf numFmtId="0" fontId="14" fillId="11" borderId="104" applyNumberFormat="0" applyFont="0" applyAlignment="0" applyProtection="0"/>
    <xf numFmtId="0" fontId="14" fillId="13"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3" fillId="0" borderId="0"/>
    <xf numFmtId="0" fontId="13" fillId="11" borderId="104" applyNumberFormat="0" applyFont="0" applyAlignment="0" applyProtection="0"/>
    <xf numFmtId="0" fontId="13" fillId="13" borderId="0" applyNumberFormat="0" applyBorder="0" applyAlignment="0" applyProtection="0"/>
    <xf numFmtId="0" fontId="13" fillId="14"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2" fillId="0" borderId="0"/>
    <xf numFmtId="0" fontId="12" fillId="11" borderId="104" applyNumberFormat="0" applyFont="0" applyAlignment="0" applyProtection="0"/>
    <xf numFmtId="0" fontId="12" fillId="13" borderId="0" applyNumberFormat="0" applyBorder="0" applyAlignment="0" applyProtection="0"/>
    <xf numFmtId="0" fontId="12" fillId="14"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1" fillId="0" borderId="0"/>
    <xf numFmtId="0" fontId="138" fillId="0" borderId="0" applyNumberFormat="0" applyFill="0" applyBorder="0" applyAlignment="0" applyProtection="0"/>
    <xf numFmtId="0" fontId="11" fillId="11" borderId="104" applyNumberFormat="0" applyFont="0" applyAlignment="0" applyProtection="0"/>
    <xf numFmtId="0" fontId="11" fillId="13"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0" fillId="0" borderId="0"/>
    <xf numFmtId="0" fontId="10" fillId="11" borderId="104" applyNumberFormat="0" applyFont="0" applyAlignment="0" applyProtection="0"/>
    <xf numFmtId="0" fontId="10" fillId="13"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9" fillId="0" borderId="0"/>
    <xf numFmtId="0" fontId="9" fillId="11" borderId="104" applyNumberFormat="0" applyFont="0" applyAlignment="0" applyProtection="0"/>
    <xf numFmtId="0" fontId="9" fillId="13"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8" fillId="0" borderId="0"/>
    <xf numFmtId="0" fontId="8" fillId="11" borderId="104" applyNumberFormat="0" applyFont="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7" fillId="0" borderId="0"/>
    <xf numFmtId="0" fontId="7" fillId="11" borderId="104" applyNumberFormat="0" applyFont="0" applyAlignment="0" applyProtection="0"/>
    <xf numFmtId="0" fontId="7" fillId="13" borderId="0" applyNumberFormat="0" applyBorder="0" applyAlignment="0" applyProtection="0"/>
    <xf numFmtId="0" fontId="7" fillId="14"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6" fillId="0" borderId="0"/>
    <xf numFmtId="0" fontId="6" fillId="11" borderId="104" applyNumberFormat="0" applyFont="0" applyAlignment="0" applyProtection="0"/>
    <xf numFmtId="0" fontId="6" fillId="13"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5" fillId="0" borderId="0"/>
    <xf numFmtId="0" fontId="5" fillId="11" borderId="104" applyNumberFormat="0" applyFont="0" applyAlignment="0" applyProtection="0"/>
    <xf numFmtId="0" fontId="5" fillId="13"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4" fillId="0" borderId="0"/>
    <xf numFmtId="0" fontId="4" fillId="11" borderId="104" applyNumberFormat="0" applyFont="0" applyAlignment="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3" fillId="0" borderId="0"/>
    <xf numFmtId="0" fontId="3" fillId="11" borderId="104" applyNumberFormat="0" applyFont="0" applyAlignment="0" applyProtection="0"/>
    <xf numFmtId="0" fontId="3" fillId="13" borderId="0" applyNumberFormat="0" applyBorder="0" applyAlignment="0" applyProtection="0"/>
    <xf numFmtId="0" fontId="3" fillId="14"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2" fillId="0" borderId="0"/>
    <xf numFmtId="0" fontId="2" fillId="11" borderId="104"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 fillId="0" borderId="0"/>
    <xf numFmtId="0" fontId="1" fillId="11" borderId="104"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1147">
    <xf numFmtId="0" fontId="0" fillId="0" borderId="0" xfId="0"/>
    <xf numFmtId="0" fontId="0" fillId="0" borderId="0" xfId="0" applyProtection="1">
      <protection hidden="1"/>
    </xf>
    <xf numFmtId="165" fontId="54" fillId="2" borderId="11" xfId="0" applyNumberFormat="1" applyFont="1" applyFill="1" applyBorder="1" applyProtection="1">
      <protection hidden="1"/>
    </xf>
    <xf numFmtId="3" fontId="54" fillId="2" borderId="11" xfId="0" applyNumberFormat="1" applyFont="1" applyFill="1" applyBorder="1" applyProtection="1">
      <protection hidden="1"/>
    </xf>
    <xf numFmtId="0" fontId="44" fillId="0" borderId="0" xfId="0" applyFont="1" applyBorder="1" applyProtection="1">
      <protection hidden="1"/>
    </xf>
    <xf numFmtId="165" fontId="54" fillId="2" borderId="16" xfId="0" applyNumberFormat="1" applyFont="1" applyFill="1" applyBorder="1" applyProtection="1">
      <protection hidden="1"/>
    </xf>
    <xf numFmtId="0" fontId="0" fillId="0" borderId="0" xfId="0" applyAlignment="1" applyProtection="1">
      <alignment horizontal="centerContinuous"/>
      <protection hidden="1"/>
    </xf>
    <xf numFmtId="0" fontId="51" fillId="0" borderId="36" xfId="0" applyFont="1" applyFill="1" applyBorder="1" applyAlignment="1" applyProtection="1">
      <alignment horizontal="centerContinuous" vertical="center"/>
      <protection hidden="1"/>
    </xf>
    <xf numFmtId="0" fontId="44" fillId="0" borderId="37" xfId="0" applyFont="1" applyFill="1" applyBorder="1" applyAlignment="1" applyProtection="1">
      <alignment horizontal="centerContinuous"/>
      <protection hidden="1"/>
    </xf>
    <xf numFmtId="165" fontId="0" fillId="0" borderId="0" xfId="0" applyNumberFormat="1" applyBorder="1" applyProtection="1">
      <protection hidden="1"/>
    </xf>
    <xf numFmtId="0" fontId="0" fillId="0" borderId="0" xfId="0" applyBorder="1" applyProtection="1">
      <protection hidden="1"/>
    </xf>
    <xf numFmtId="0" fontId="0" fillId="0" borderId="0" xfId="0" quotePrefix="1" applyAlignment="1" applyProtection="1">
      <alignment horizontal="left"/>
      <protection hidden="1"/>
    </xf>
    <xf numFmtId="165" fontId="0" fillId="0" borderId="0" xfId="0" applyNumberFormat="1" applyProtection="1">
      <protection hidden="1"/>
    </xf>
    <xf numFmtId="0" fontId="70" fillId="0" borderId="0" xfId="0" applyFont="1" applyProtection="1">
      <protection hidden="1"/>
    </xf>
    <xf numFmtId="0" fontId="0" fillId="0" borderId="0" xfId="0" applyBorder="1" applyAlignment="1" applyProtection="1">
      <alignment horizontal="centerContinuous"/>
      <protection hidden="1"/>
    </xf>
    <xf numFmtId="0" fontId="0" fillId="0" borderId="0" xfId="0" applyAlignment="1" applyProtection="1">
      <alignment horizontal="right"/>
      <protection hidden="1"/>
    </xf>
    <xf numFmtId="0" fontId="46" fillId="0" borderId="0" xfId="0" quotePrefix="1" applyFont="1" applyBorder="1" applyAlignment="1" applyProtection="1">
      <alignment horizontal="left"/>
      <protection hidden="1"/>
    </xf>
    <xf numFmtId="0" fontId="52" fillId="0" borderId="0" xfId="0" applyFont="1" applyAlignment="1" applyProtection="1">
      <alignment horizontal="centerContinuous" vertical="top"/>
      <protection hidden="1"/>
    </xf>
    <xf numFmtId="0" fontId="48" fillId="0" borderId="0" xfId="0" applyFont="1" applyAlignment="1" applyProtection="1">
      <alignment horizontal="centerContinuous"/>
      <protection hidden="1"/>
    </xf>
    <xf numFmtId="0" fontId="48" fillId="0" borderId="0" xfId="0" applyFont="1" applyAlignment="1" applyProtection="1">
      <alignment horizontal="right"/>
      <protection hidden="1"/>
    </xf>
    <xf numFmtId="0" fontId="54" fillId="0" borderId="34" xfId="0" applyFont="1" applyBorder="1" applyAlignment="1" applyProtection="1">
      <alignment horizontal="right"/>
      <protection hidden="1"/>
    </xf>
    <xf numFmtId="0" fontId="0" fillId="0" borderId="1" xfId="0" applyBorder="1" applyProtection="1">
      <protection hidden="1"/>
    </xf>
    <xf numFmtId="0" fontId="44" fillId="2" borderId="39" xfId="0" applyFont="1" applyFill="1" applyBorder="1" applyAlignment="1" applyProtection="1">
      <alignment horizontal="center" vertical="center"/>
      <protection hidden="1"/>
    </xf>
    <xf numFmtId="0" fontId="44" fillId="2" borderId="40" xfId="0" applyFont="1" applyFill="1" applyBorder="1" applyAlignment="1" applyProtection="1">
      <alignment horizontal="center" vertical="center"/>
      <protection hidden="1"/>
    </xf>
    <xf numFmtId="0" fontId="49" fillId="0" borderId="12" xfId="0" quotePrefix="1" applyFont="1" applyBorder="1" applyAlignment="1" applyProtection="1">
      <alignment horizontal="left"/>
      <protection hidden="1"/>
    </xf>
    <xf numFmtId="165" fontId="54" fillId="2" borderId="13" xfId="0" applyNumberFormat="1" applyFont="1" applyFill="1" applyBorder="1" applyAlignment="1" applyProtection="1">
      <alignment horizontal="right"/>
      <protection hidden="1"/>
    </xf>
    <xf numFmtId="0" fontId="49" fillId="0" borderId="12" xfId="0" quotePrefix="1" applyFont="1" applyBorder="1" applyAlignment="1" applyProtection="1">
      <alignment horizontal="left" vertical="center"/>
      <protection hidden="1"/>
    </xf>
    <xf numFmtId="0" fontId="49" fillId="0" borderId="20" xfId="0" applyFont="1" applyBorder="1" applyProtection="1">
      <protection hidden="1"/>
    </xf>
    <xf numFmtId="0" fontId="49" fillId="0" borderId="20" xfId="0" quotePrefix="1" applyFont="1" applyBorder="1" applyAlignment="1" applyProtection="1">
      <alignment horizontal="left"/>
      <protection hidden="1"/>
    </xf>
    <xf numFmtId="0" fontId="46" fillId="0" borderId="12" xfId="0" quotePrefix="1" applyFont="1" applyBorder="1" applyAlignment="1" applyProtection="1">
      <alignment horizontal="left"/>
      <protection hidden="1"/>
    </xf>
    <xf numFmtId="0" fontId="46" fillId="0" borderId="20" xfId="0" quotePrefix="1" applyFont="1" applyBorder="1" applyAlignment="1" applyProtection="1">
      <alignment horizontal="left"/>
      <protection hidden="1"/>
    </xf>
    <xf numFmtId="0" fontId="46" fillId="0" borderId="41" xfId="0" quotePrefix="1" applyFont="1" applyBorder="1" applyAlignment="1" applyProtection="1">
      <alignment horizontal="left"/>
      <protection hidden="1"/>
    </xf>
    <xf numFmtId="0" fontId="49" fillId="0" borderId="22" xfId="0" quotePrefix="1" applyFont="1" applyBorder="1" applyAlignment="1" applyProtection="1">
      <alignment horizontal="left"/>
      <protection hidden="1"/>
    </xf>
    <xf numFmtId="0" fontId="49" fillId="0" borderId="31" xfId="0" applyFont="1" applyBorder="1" applyProtection="1">
      <protection hidden="1"/>
    </xf>
    <xf numFmtId="0" fontId="56" fillId="0" borderId="20" xfId="0" applyFont="1" applyBorder="1" applyAlignment="1" applyProtection="1">
      <alignment horizontal="left"/>
      <protection hidden="1"/>
    </xf>
    <xf numFmtId="0" fontId="49" fillId="0" borderId="42" xfId="0" quotePrefix="1" applyFont="1" applyBorder="1" applyAlignment="1" applyProtection="1">
      <alignment horizontal="left"/>
      <protection hidden="1"/>
    </xf>
    <xf numFmtId="0" fontId="49" fillId="0" borderId="29" xfId="0" applyFont="1" applyBorder="1" applyProtection="1">
      <protection hidden="1"/>
    </xf>
    <xf numFmtId="0" fontId="54" fillId="0" borderId="0" xfId="0" quotePrefix="1" applyFont="1" applyBorder="1" applyAlignment="1" applyProtection="1">
      <alignment horizontal="left"/>
      <protection hidden="1"/>
    </xf>
    <xf numFmtId="0" fontId="0" fillId="0" borderId="0" xfId="0" applyBorder="1" applyAlignment="1" applyProtection="1">
      <alignment horizontal="center"/>
      <protection hidden="1"/>
    </xf>
    <xf numFmtId="0" fontId="0" fillId="0" borderId="0" xfId="0" quotePrefix="1" applyBorder="1" applyAlignment="1" applyProtection="1">
      <alignment horizontal="right"/>
      <protection hidden="1"/>
    </xf>
    <xf numFmtId="0" fontId="53" fillId="0" borderId="0" xfId="0" quotePrefix="1" applyFont="1" applyBorder="1" applyAlignment="1" applyProtection="1">
      <alignment horizontal="left"/>
      <protection hidden="1"/>
    </xf>
    <xf numFmtId="0" fontId="54" fillId="0" borderId="0" xfId="0" applyFont="1" applyAlignment="1" applyProtection="1">
      <alignment horizontal="right"/>
      <protection hidden="1"/>
    </xf>
    <xf numFmtId="0" fontId="54" fillId="0" borderId="0" xfId="0" applyFont="1" applyProtection="1">
      <protection hidden="1"/>
    </xf>
    <xf numFmtId="0" fontId="0" fillId="0" borderId="0" xfId="0" applyBorder="1" applyAlignment="1" applyProtection="1">
      <alignment horizontal="right"/>
      <protection hidden="1"/>
    </xf>
    <xf numFmtId="165" fontId="0" fillId="0" borderId="0" xfId="0" applyNumberFormat="1" applyBorder="1" applyAlignment="1" applyProtection="1">
      <alignment horizontal="right"/>
      <protection hidden="1"/>
    </xf>
    <xf numFmtId="0" fontId="44" fillId="2" borderId="44" xfId="0" applyFont="1" applyFill="1" applyBorder="1" applyAlignment="1" applyProtection="1">
      <alignment horizontal="center" vertical="center"/>
      <protection hidden="1"/>
    </xf>
    <xf numFmtId="165" fontId="54" fillId="2" borderId="35" xfId="0" applyNumberFormat="1" applyFont="1" applyFill="1" applyBorder="1" applyAlignment="1" applyProtection="1">
      <alignment horizontal="right"/>
      <protection hidden="1"/>
    </xf>
    <xf numFmtId="0" fontId="49" fillId="0" borderId="12" xfId="0" applyFont="1" applyBorder="1" applyProtection="1">
      <protection hidden="1"/>
    </xf>
    <xf numFmtId="0" fontId="49" fillId="0" borderId="46" xfId="0" applyFont="1" applyBorder="1" applyProtection="1">
      <protection hidden="1"/>
    </xf>
    <xf numFmtId="0" fontId="54" fillId="0" borderId="0" xfId="0" applyFont="1" applyBorder="1" applyProtection="1">
      <protection hidden="1"/>
    </xf>
    <xf numFmtId="0" fontId="48" fillId="2" borderId="0" xfId="0" applyFont="1" applyFill="1" applyAlignment="1" applyProtection="1">
      <alignment horizontal="centerContinuous"/>
      <protection hidden="1"/>
    </xf>
    <xf numFmtId="0" fontId="44" fillId="2" borderId="3" xfId="0" applyFont="1" applyFill="1" applyBorder="1" applyAlignment="1" applyProtection="1">
      <alignment horizontal="center" vertical="center"/>
      <protection hidden="1"/>
    </xf>
    <xf numFmtId="165" fontId="54" fillId="2" borderId="47" xfId="0" applyNumberFormat="1" applyFont="1" applyFill="1" applyBorder="1" applyAlignment="1" applyProtection="1">
      <alignment horizontal="right"/>
      <protection hidden="1"/>
    </xf>
    <xf numFmtId="0" fontId="54" fillId="2" borderId="0" xfId="0" applyFont="1" applyFill="1" applyAlignment="1" applyProtection="1">
      <alignment horizontal="right"/>
      <protection hidden="1"/>
    </xf>
    <xf numFmtId="0" fontId="54" fillId="2" borderId="0" xfId="0" applyFont="1" applyFill="1" applyProtection="1">
      <protection hidden="1"/>
    </xf>
    <xf numFmtId="165" fontId="54" fillId="2" borderId="48" xfId="0" applyNumberFormat="1" applyFont="1" applyFill="1" applyBorder="1" applyProtection="1">
      <protection hidden="1"/>
    </xf>
    <xf numFmtId="0" fontId="67" fillId="2" borderId="0" xfId="0" applyFont="1" applyFill="1" applyAlignment="1" applyProtection="1">
      <alignment horizontal="centerContinuous"/>
      <protection hidden="1"/>
    </xf>
    <xf numFmtId="0" fontId="54" fillId="2" borderId="35" xfId="0" applyFont="1" applyFill="1" applyBorder="1" applyAlignment="1" applyProtection="1">
      <alignment horizontal="center" vertical="center"/>
      <protection hidden="1"/>
    </xf>
    <xf numFmtId="0" fontId="54" fillId="2" borderId="10" xfId="0" applyFont="1" applyFill="1" applyBorder="1" applyAlignment="1" applyProtection="1">
      <alignment horizontal="centerContinuous" vertical="center"/>
      <protection hidden="1"/>
    </xf>
    <xf numFmtId="0" fontId="54" fillId="2" borderId="13" xfId="0" applyFont="1" applyFill="1" applyBorder="1" applyAlignment="1" applyProtection="1">
      <alignment horizontal="centerContinuous"/>
      <protection hidden="1"/>
    </xf>
    <xf numFmtId="49" fontId="54" fillId="2" borderId="13" xfId="0" applyNumberFormat="1" applyFont="1" applyFill="1" applyBorder="1" applyAlignment="1" applyProtection="1">
      <alignment horizontal="centerContinuous"/>
      <protection hidden="1"/>
    </xf>
    <xf numFmtId="49" fontId="58" fillId="2" borderId="13" xfId="0" applyNumberFormat="1" applyFont="1" applyFill="1" applyBorder="1" applyAlignment="1" applyProtection="1">
      <alignment horizontal="centerContinuous"/>
      <protection hidden="1"/>
    </xf>
    <xf numFmtId="49" fontId="58" fillId="2" borderId="10" xfId="0" applyNumberFormat="1" applyFont="1" applyFill="1" applyBorder="1" applyAlignment="1" applyProtection="1">
      <alignment horizontal="centerContinuous"/>
      <protection hidden="1"/>
    </xf>
    <xf numFmtId="0" fontId="58" fillId="0" borderId="0" xfId="0" applyFont="1" applyProtection="1">
      <protection hidden="1"/>
    </xf>
    <xf numFmtId="49" fontId="54" fillId="2" borderId="0" xfId="0" applyNumberFormat="1" applyFont="1" applyFill="1" applyAlignment="1" applyProtection="1">
      <alignment horizontal="centerContinuous"/>
      <protection hidden="1"/>
    </xf>
    <xf numFmtId="49" fontId="54" fillId="2" borderId="0" xfId="0" applyNumberFormat="1" applyFont="1" applyFill="1" applyProtection="1">
      <protection hidden="1"/>
    </xf>
    <xf numFmtId="49" fontId="58" fillId="2" borderId="0" xfId="0" applyNumberFormat="1" applyFont="1" applyFill="1" applyBorder="1" applyAlignment="1" applyProtection="1">
      <alignment horizontal="centerContinuous"/>
      <protection hidden="1"/>
    </xf>
    <xf numFmtId="0" fontId="54" fillId="2" borderId="35" xfId="0" applyFont="1" applyFill="1" applyBorder="1" applyAlignment="1" applyProtection="1">
      <alignment horizontal="centerContinuous"/>
      <protection hidden="1"/>
    </xf>
    <xf numFmtId="0" fontId="68" fillId="0" borderId="35" xfId="0" applyFont="1" applyFill="1" applyBorder="1" applyAlignment="1" applyProtection="1">
      <alignment horizontal="center" vertical="center"/>
      <protection hidden="1"/>
    </xf>
    <xf numFmtId="0" fontId="68" fillId="0" borderId="13" xfId="0" applyFont="1" applyFill="1" applyBorder="1" applyAlignment="1" applyProtection="1">
      <alignment horizontal="center" vertical="center"/>
      <protection hidden="1"/>
    </xf>
    <xf numFmtId="0" fontId="68" fillId="0" borderId="1" xfId="0" applyFont="1" applyFill="1" applyBorder="1" applyAlignment="1" applyProtection="1">
      <alignment horizontal="center" vertical="center"/>
      <protection hidden="1"/>
    </xf>
    <xf numFmtId="0" fontId="68" fillId="0" borderId="12" xfId="0" applyFont="1" applyFill="1" applyBorder="1" applyAlignment="1" applyProtection="1">
      <alignment horizontal="center" vertical="center"/>
      <protection hidden="1"/>
    </xf>
    <xf numFmtId="0" fontId="69" fillId="0" borderId="12" xfId="0" applyFont="1" applyFill="1" applyBorder="1" applyAlignment="1" applyProtection="1">
      <alignment horizontal="center" vertical="center"/>
      <protection hidden="1"/>
    </xf>
    <xf numFmtId="0" fontId="69" fillId="0" borderId="46" xfId="0" applyFont="1" applyFill="1" applyBorder="1" applyAlignment="1" applyProtection="1">
      <alignment horizontal="center" vertical="center"/>
      <protection hidden="1"/>
    </xf>
    <xf numFmtId="3" fontId="68" fillId="0" borderId="0" xfId="0" applyNumberFormat="1" applyFont="1" applyFill="1" applyBorder="1" applyAlignment="1" applyProtection="1">
      <alignment horizontal="right" vertical="center"/>
      <protection hidden="1"/>
    </xf>
    <xf numFmtId="164" fontId="68" fillId="0" borderId="0" xfId="0" applyNumberFormat="1" applyFont="1" applyFill="1" applyBorder="1" applyAlignment="1" applyProtection="1">
      <alignment horizontal="right" vertical="center"/>
      <protection hidden="1"/>
    </xf>
    <xf numFmtId="0" fontId="48" fillId="0" borderId="64" xfId="0" applyFont="1" applyFill="1" applyBorder="1" applyAlignment="1" applyProtection="1">
      <alignment vertical="center"/>
      <protection hidden="1"/>
    </xf>
    <xf numFmtId="0" fontId="72" fillId="0" borderId="0" xfId="1" applyFont="1" applyAlignment="1" applyProtection="1">
      <protection hidden="1"/>
    </xf>
    <xf numFmtId="0" fontId="45" fillId="0" borderId="0" xfId="0" applyFont="1" applyBorder="1" applyProtection="1">
      <protection hidden="1"/>
    </xf>
    <xf numFmtId="0" fontId="49" fillId="0" borderId="0" xfId="0" applyFont="1" applyBorder="1" applyProtection="1">
      <protection hidden="1"/>
    </xf>
    <xf numFmtId="0" fontId="61" fillId="0" borderId="0" xfId="0" applyFont="1" applyBorder="1" applyProtection="1">
      <protection hidden="1"/>
    </xf>
    <xf numFmtId="0" fontId="60" fillId="0" borderId="0" xfId="0" applyFont="1" applyBorder="1" applyProtection="1">
      <protection hidden="1"/>
    </xf>
    <xf numFmtId="0" fontId="49" fillId="0" borderId="12" xfId="0" applyFont="1" applyBorder="1" applyAlignment="1" applyProtection="1">
      <alignment horizontal="left" vertical="center"/>
      <protection hidden="1"/>
    </xf>
    <xf numFmtId="165" fontId="54" fillId="2" borderId="54" xfId="0" applyNumberFormat="1" applyFont="1" applyFill="1" applyBorder="1" applyProtection="1">
      <protection hidden="1"/>
    </xf>
    <xf numFmtId="0" fontId="49" fillId="0" borderId="74" xfId="0" quotePrefix="1" applyFont="1" applyBorder="1" applyAlignment="1" applyProtection="1">
      <alignment horizontal="left"/>
      <protection hidden="1"/>
    </xf>
    <xf numFmtId="0" fontId="73" fillId="2" borderId="45" xfId="0" applyFont="1" applyFill="1" applyBorder="1" applyAlignment="1" applyProtection="1">
      <alignment horizontal="center"/>
      <protection hidden="1"/>
    </xf>
    <xf numFmtId="0" fontId="73" fillId="2" borderId="75" xfId="0" quotePrefix="1" applyFont="1" applyFill="1" applyBorder="1" applyAlignment="1" applyProtection="1">
      <alignment horizontal="center"/>
      <protection hidden="1"/>
    </xf>
    <xf numFmtId="0" fontId="73" fillId="2" borderId="5" xfId="0" quotePrefix="1" applyFont="1" applyFill="1" applyBorder="1" applyAlignment="1" applyProtection="1">
      <alignment horizontal="center"/>
      <protection hidden="1"/>
    </xf>
    <xf numFmtId="0" fontId="73" fillId="2" borderId="9" xfId="0" quotePrefix="1" applyFont="1" applyFill="1" applyBorder="1" applyAlignment="1" applyProtection="1">
      <alignment horizontal="center"/>
      <protection hidden="1"/>
    </xf>
    <xf numFmtId="0" fontId="53" fillId="0" borderId="0" xfId="0" applyFont="1" applyProtection="1">
      <protection hidden="1"/>
    </xf>
    <xf numFmtId="0" fontId="53" fillId="0" borderId="0" xfId="0" applyFont="1" applyBorder="1" applyAlignment="1" applyProtection="1">
      <alignment horizontal="center" vertical="center"/>
      <protection hidden="1"/>
    </xf>
    <xf numFmtId="0" fontId="53" fillId="0" borderId="0" xfId="0" applyFont="1" applyAlignment="1" applyProtection="1">
      <alignment horizontal="centerContinuous"/>
      <protection hidden="1"/>
    </xf>
    <xf numFmtId="0" fontId="53" fillId="0" borderId="0" xfId="0" applyFont="1" applyBorder="1" applyAlignment="1" applyProtection="1">
      <alignment horizontal="center"/>
      <protection hidden="1"/>
    </xf>
    <xf numFmtId="0" fontId="53" fillId="0" borderId="0" xfId="0" applyFont="1" applyBorder="1" applyProtection="1">
      <protection hidden="1"/>
    </xf>
    <xf numFmtId="165" fontId="53" fillId="0" borderId="0" xfId="0" applyNumberFormat="1" applyFont="1" applyBorder="1" applyProtection="1">
      <protection hidden="1"/>
    </xf>
    <xf numFmtId="0" fontId="73" fillId="2" borderId="0" xfId="0" quotePrefix="1" applyFont="1" applyFill="1" applyBorder="1" applyAlignment="1" applyProtection="1">
      <alignment horizontal="center"/>
      <protection hidden="1"/>
    </xf>
    <xf numFmtId="3" fontId="74" fillId="2" borderId="0" xfId="0" applyNumberFormat="1" applyFont="1" applyFill="1" applyBorder="1" applyProtection="1">
      <protection hidden="1"/>
    </xf>
    <xf numFmtId="164" fontId="74" fillId="2" borderId="0" xfId="0" applyNumberFormat="1" applyFont="1" applyFill="1" applyBorder="1" applyProtection="1">
      <protection hidden="1"/>
    </xf>
    <xf numFmtId="0" fontId="73" fillId="2" borderId="17" xfId="0" applyFont="1" applyFill="1" applyBorder="1" applyAlignment="1" applyProtection="1">
      <alignment horizontal="center"/>
      <protection hidden="1"/>
    </xf>
    <xf numFmtId="0" fontId="49" fillId="0" borderId="76" xfId="0" quotePrefix="1" applyFont="1" applyBorder="1" applyAlignment="1" applyProtection="1">
      <alignment horizontal="left"/>
      <protection hidden="1"/>
    </xf>
    <xf numFmtId="0" fontId="73" fillId="2" borderId="77" xfId="0" quotePrefix="1" applyFont="1" applyFill="1" applyBorder="1" applyAlignment="1" applyProtection="1">
      <alignment horizontal="center"/>
      <protection hidden="1"/>
    </xf>
    <xf numFmtId="0" fontId="73" fillId="2" borderId="78" xfId="0" quotePrefix="1" applyFont="1" applyFill="1" applyBorder="1" applyAlignment="1" applyProtection="1">
      <alignment horizontal="center"/>
      <protection hidden="1"/>
    </xf>
    <xf numFmtId="0" fontId="0" fillId="0" borderId="79" xfId="0" applyBorder="1" applyAlignment="1" applyProtection="1">
      <alignment horizontal="center" vertical="center"/>
      <protection hidden="1"/>
    </xf>
    <xf numFmtId="0" fontId="49" fillId="2" borderId="39" xfId="0" applyFont="1" applyFill="1" applyBorder="1" applyAlignment="1" applyProtection="1">
      <alignment horizontal="center" vertical="center"/>
      <protection hidden="1"/>
    </xf>
    <xf numFmtId="0" fontId="44" fillId="2" borderId="39" xfId="0" applyFont="1" applyFill="1" applyBorder="1" applyAlignment="1" applyProtection="1">
      <alignment horizontal="centerContinuous" vertical="center"/>
      <protection hidden="1"/>
    </xf>
    <xf numFmtId="0" fontId="0" fillId="0" borderId="18" xfId="0" applyBorder="1" applyAlignment="1" applyProtection="1">
      <alignment horizontal="center" vertical="center"/>
      <protection hidden="1"/>
    </xf>
    <xf numFmtId="0" fontId="49" fillId="2" borderId="3" xfId="0" applyFont="1" applyFill="1" applyBorder="1" applyAlignment="1" applyProtection="1">
      <alignment horizontal="center" vertical="center"/>
      <protection hidden="1"/>
    </xf>
    <xf numFmtId="0" fontId="44" fillId="2" borderId="3" xfId="0" applyFont="1" applyFill="1" applyBorder="1" applyAlignment="1" applyProtection="1">
      <alignment horizontal="centerContinuous" vertical="center"/>
      <protection hidden="1"/>
    </xf>
    <xf numFmtId="0" fontId="44" fillId="2" borderId="4" xfId="0" applyFont="1" applyFill="1" applyBorder="1" applyAlignment="1" applyProtection="1">
      <alignment horizontal="center" vertical="center"/>
      <protection hidden="1"/>
    </xf>
    <xf numFmtId="0" fontId="66" fillId="2" borderId="0" xfId="0" applyFont="1" applyFill="1" applyBorder="1" applyAlignment="1" applyProtection="1">
      <alignment horizontal="center"/>
      <protection hidden="1"/>
    </xf>
    <xf numFmtId="3" fontId="66" fillId="2" borderId="0" xfId="0" applyNumberFormat="1" applyFont="1" applyFill="1" applyBorder="1" applyProtection="1">
      <protection hidden="1"/>
    </xf>
    <xf numFmtId="0" fontId="49" fillId="0" borderId="1" xfId="0" quotePrefix="1" applyFont="1" applyBorder="1" applyAlignment="1" applyProtection="1">
      <alignment horizontal="left"/>
      <protection hidden="1"/>
    </xf>
    <xf numFmtId="0" fontId="73" fillId="2" borderId="32" xfId="0" applyFont="1" applyFill="1" applyBorder="1" applyAlignment="1" applyProtection="1">
      <alignment horizontal="center"/>
      <protection hidden="1"/>
    </xf>
    <xf numFmtId="0" fontId="66" fillId="2" borderId="0" xfId="0" quotePrefix="1" applyFont="1" applyFill="1" applyBorder="1" applyAlignment="1" applyProtection="1">
      <alignment horizontal="center"/>
      <protection hidden="1"/>
    </xf>
    <xf numFmtId="0" fontId="49" fillId="0" borderId="67" xfId="0" applyFont="1" applyBorder="1" applyProtection="1">
      <protection hidden="1"/>
    </xf>
    <xf numFmtId="164" fontId="66" fillId="2" borderId="67" xfId="0" applyNumberFormat="1" applyFont="1" applyFill="1" applyBorder="1" applyAlignment="1" applyProtection="1">
      <alignment horizontal="center"/>
      <protection hidden="1"/>
    </xf>
    <xf numFmtId="3" fontId="66" fillId="2" borderId="67" xfId="0" applyNumberFormat="1" applyFont="1" applyFill="1" applyBorder="1" applyProtection="1">
      <protection hidden="1"/>
    </xf>
    <xf numFmtId="164" fontId="73" fillId="2" borderId="8" xfId="0" applyNumberFormat="1" applyFont="1" applyFill="1" applyBorder="1" applyAlignment="1" applyProtection="1">
      <alignment horizontal="center"/>
      <protection hidden="1"/>
    </xf>
    <xf numFmtId="164" fontId="73" fillId="2" borderId="9" xfId="0" applyNumberFormat="1" applyFont="1" applyFill="1" applyBorder="1" applyAlignment="1" applyProtection="1">
      <alignment horizontal="center"/>
      <protection hidden="1"/>
    </xf>
    <xf numFmtId="165" fontId="54" fillId="2" borderId="80" xfId="0" applyNumberFormat="1" applyFont="1" applyFill="1" applyBorder="1" applyProtection="1">
      <protection hidden="1"/>
    </xf>
    <xf numFmtId="0" fontId="46" fillId="0" borderId="31" xfId="0" quotePrefix="1" applyFont="1" applyBorder="1" applyAlignment="1" applyProtection="1">
      <alignment horizontal="left"/>
      <protection hidden="1"/>
    </xf>
    <xf numFmtId="0" fontId="56" fillId="0" borderId="12" xfId="0" applyFont="1" applyBorder="1" applyAlignment="1" applyProtection="1">
      <alignment horizontal="left"/>
      <protection hidden="1"/>
    </xf>
    <xf numFmtId="0" fontId="0" fillId="0" borderId="46" xfId="0" applyBorder="1" applyAlignment="1" applyProtection="1">
      <alignment horizontal="center" vertical="center"/>
      <protection hidden="1"/>
    </xf>
    <xf numFmtId="0" fontId="49" fillId="2" borderId="34" xfId="0" applyFont="1" applyFill="1" applyBorder="1" applyAlignment="1" applyProtection="1">
      <alignment horizontal="center" vertical="center"/>
      <protection hidden="1"/>
    </xf>
    <xf numFmtId="0" fontId="44" fillId="2" borderId="34" xfId="0" applyFont="1" applyFill="1" applyBorder="1" applyAlignment="1" applyProtection="1">
      <alignment horizontal="centerContinuous" vertical="center"/>
      <protection hidden="1"/>
    </xf>
    <xf numFmtId="0" fontId="44" fillId="2" borderId="34" xfId="0" applyFont="1" applyFill="1" applyBorder="1" applyAlignment="1" applyProtection="1">
      <alignment horizontal="center" vertical="center"/>
      <protection hidden="1"/>
    </xf>
    <xf numFmtId="0" fontId="66" fillId="2" borderId="11" xfId="0" applyFont="1" applyFill="1" applyBorder="1" applyAlignment="1" applyProtection="1">
      <alignment horizontal="center"/>
      <protection hidden="1"/>
    </xf>
    <xf numFmtId="0" fontId="66" fillId="2" borderId="54" xfId="0" applyFont="1" applyFill="1" applyBorder="1" applyAlignment="1" applyProtection="1">
      <alignment horizontal="center"/>
      <protection hidden="1"/>
    </xf>
    <xf numFmtId="0" fontId="66" fillId="2" borderId="48" xfId="0" applyFont="1" applyFill="1" applyBorder="1" applyAlignment="1" applyProtection="1">
      <alignment horizontal="center"/>
      <protection hidden="1"/>
    </xf>
    <xf numFmtId="0" fontId="66" fillId="2" borderId="80" xfId="0" applyFont="1" applyFill="1" applyBorder="1" applyAlignment="1" applyProtection="1">
      <alignment horizontal="center"/>
      <protection hidden="1"/>
    </xf>
    <xf numFmtId="3" fontId="73" fillId="2" borderId="45" xfId="0" applyNumberFormat="1" applyFont="1" applyFill="1" applyBorder="1" applyProtection="1">
      <protection hidden="1"/>
    </xf>
    <xf numFmtId="3" fontId="73" fillId="2" borderId="17" xfId="0" applyNumberFormat="1" applyFont="1" applyFill="1" applyBorder="1" applyProtection="1">
      <protection hidden="1"/>
    </xf>
    <xf numFmtId="3" fontId="73" fillId="2" borderId="32" xfId="0" applyNumberFormat="1" applyFont="1" applyFill="1" applyBorder="1" applyProtection="1">
      <protection hidden="1"/>
    </xf>
    <xf numFmtId="3" fontId="73" fillId="2" borderId="68" xfId="0" applyNumberFormat="1" applyFont="1" applyFill="1" applyBorder="1" applyProtection="1">
      <protection hidden="1"/>
    </xf>
    <xf numFmtId="3" fontId="73" fillId="2" borderId="77" xfId="0" applyNumberFormat="1" applyFont="1" applyFill="1" applyBorder="1" applyProtection="1">
      <protection hidden="1"/>
    </xf>
    <xf numFmtId="3" fontId="73" fillId="2" borderId="8" xfId="0" applyNumberFormat="1" applyFont="1" applyFill="1" applyBorder="1" applyProtection="1">
      <protection hidden="1"/>
    </xf>
    <xf numFmtId="3" fontId="73" fillId="2" borderId="78" xfId="0" applyNumberFormat="1" applyFont="1" applyFill="1" applyBorder="1" applyProtection="1">
      <protection hidden="1"/>
    </xf>
    <xf numFmtId="3" fontId="73" fillId="2" borderId="9" xfId="0" applyNumberFormat="1" applyFont="1" applyFill="1" applyBorder="1" applyProtection="1">
      <protection hidden="1"/>
    </xf>
    <xf numFmtId="0" fontId="51" fillId="2" borderId="0" xfId="0" applyFont="1" applyFill="1" applyAlignment="1" applyProtection="1">
      <alignment horizontal="centerContinuous"/>
      <protection hidden="1"/>
    </xf>
    <xf numFmtId="0" fontId="49" fillId="2" borderId="40" xfId="0" applyFont="1" applyFill="1" applyBorder="1" applyAlignment="1" applyProtection="1">
      <alignment horizontal="center" vertical="center"/>
      <protection hidden="1"/>
    </xf>
    <xf numFmtId="3" fontId="73" fillId="2" borderId="47" xfId="0" applyNumberFormat="1" applyFont="1" applyFill="1" applyBorder="1" applyProtection="1">
      <protection hidden="1"/>
    </xf>
    <xf numFmtId="3" fontId="73" fillId="2" borderId="10" xfId="0" applyNumberFormat="1" applyFont="1" applyFill="1" applyBorder="1" applyProtection="1">
      <protection hidden="1"/>
    </xf>
    <xf numFmtId="165" fontId="54" fillId="2" borderId="35" xfId="0" applyNumberFormat="1" applyFont="1" applyFill="1" applyBorder="1" applyProtection="1">
      <protection hidden="1"/>
    </xf>
    <xf numFmtId="3" fontId="73" fillId="2" borderId="13" xfId="0" applyNumberFormat="1" applyFont="1" applyFill="1" applyBorder="1" applyProtection="1">
      <protection hidden="1"/>
    </xf>
    <xf numFmtId="3" fontId="66" fillId="2" borderId="13" xfId="0" applyNumberFormat="1" applyFont="1" applyFill="1" applyBorder="1" applyProtection="1">
      <protection hidden="1"/>
    </xf>
    <xf numFmtId="3" fontId="66" fillId="2" borderId="6" xfId="0" applyNumberFormat="1" applyFont="1" applyFill="1" applyBorder="1" applyProtection="1">
      <protection hidden="1"/>
    </xf>
    <xf numFmtId="3" fontId="73" fillId="2" borderId="6" xfId="0" applyNumberFormat="1" applyFont="1" applyFill="1" applyBorder="1" applyProtection="1">
      <protection hidden="1"/>
    </xf>
    <xf numFmtId="3" fontId="66" fillId="2" borderId="38" xfId="0" applyNumberFormat="1" applyFont="1" applyFill="1" applyBorder="1" applyProtection="1">
      <protection hidden="1"/>
    </xf>
    <xf numFmtId="3" fontId="73" fillId="2" borderId="38" xfId="0" applyNumberFormat="1" applyFont="1" applyFill="1" applyBorder="1" applyProtection="1">
      <protection hidden="1"/>
    </xf>
    <xf numFmtId="3" fontId="73" fillId="2" borderId="14" xfId="0" applyNumberFormat="1" applyFont="1" applyFill="1" applyBorder="1" applyProtection="1">
      <protection hidden="1"/>
    </xf>
    <xf numFmtId="165" fontId="54" fillId="2" borderId="6" xfId="0" applyNumberFormat="1" applyFont="1" applyFill="1" applyBorder="1" applyAlignment="1" applyProtection="1">
      <alignment horizontal="right"/>
      <protection hidden="1"/>
    </xf>
    <xf numFmtId="3" fontId="73" fillId="2" borderId="85" xfId="0" applyNumberFormat="1" applyFont="1" applyFill="1" applyBorder="1" applyProtection="1">
      <protection hidden="1"/>
    </xf>
    <xf numFmtId="0" fontId="44" fillId="2" borderId="10" xfId="0" applyFont="1" applyFill="1" applyBorder="1" applyAlignment="1" applyProtection="1">
      <alignment horizontal="center" vertical="center"/>
      <protection hidden="1"/>
    </xf>
    <xf numFmtId="3" fontId="66" fillId="2" borderId="86" xfId="0" applyNumberFormat="1" applyFont="1" applyFill="1" applyBorder="1" applyProtection="1">
      <protection hidden="1"/>
    </xf>
    <xf numFmtId="0" fontId="0" fillId="0" borderId="12" xfId="0" quotePrefix="1" applyFont="1" applyBorder="1" applyAlignment="1" applyProtection="1">
      <alignment horizontal="left"/>
      <protection hidden="1"/>
    </xf>
    <xf numFmtId="0" fontId="72" fillId="0" borderId="0" xfId="1" applyFont="1" applyFill="1" applyAlignment="1" applyProtection="1">
      <protection hidden="1"/>
    </xf>
    <xf numFmtId="0" fontId="0" fillId="0" borderId="0" xfId="0" applyFill="1" applyProtection="1">
      <protection hidden="1"/>
    </xf>
    <xf numFmtId="0" fontId="49" fillId="0" borderId="0" xfId="0" applyFont="1" applyFill="1" applyProtection="1">
      <protection hidden="1"/>
    </xf>
    <xf numFmtId="0" fontId="0" fillId="0" borderId="34" xfId="0" applyFill="1" applyBorder="1" applyProtection="1">
      <protection hidden="1"/>
    </xf>
    <xf numFmtId="0" fontId="0" fillId="0" borderId="34" xfId="0" applyFill="1" applyBorder="1" applyAlignment="1" applyProtection="1">
      <alignment vertical="center"/>
      <protection hidden="1"/>
    </xf>
    <xf numFmtId="0" fontId="0" fillId="0" borderId="0" xfId="0" applyFill="1" applyAlignment="1" applyProtection="1">
      <alignment horizontal="centerContinuous"/>
      <protection hidden="1"/>
    </xf>
    <xf numFmtId="0" fontId="0" fillId="0" borderId="35" xfId="0" applyFill="1" applyBorder="1" applyProtection="1">
      <protection hidden="1"/>
    </xf>
    <xf numFmtId="165" fontId="0" fillId="0" borderId="0" xfId="0" applyNumberFormat="1" applyFill="1" applyBorder="1" applyProtection="1">
      <protection hidden="1"/>
    </xf>
    <xf numFmtId="0" fontId="0" fillId="0" borderId="13" xfId="0" applyFill="1" applyBorder="1" applyProtection="1">
      <protection hidden="1"/>
    </xf>
    <xf numFmtId="0" fontId="51" fillId="0" borderId="6" xfId="0" applyFont="1" applyFill="1" applyBorder="1" applyAlignment="1" applyProtection="1">
      <alignment horizontal="left" vertical="center"/>
      <protection hidden="1"/>
    </xf>
    <xf numFmtId="0" fontId="0" fillId="0" borderId="6" xfId="0" applyFill="1" applyBorder="1" applyAlignment="1" applyProtection="1">
      <alignment vertical="center"/>
      <protection hidden="1"/>
    </xf>
    <xf numFmtId="0" fontId="0" fillId="0" borderId="6" xfId="0" applyFill="1" applyBorder="1" applyAlignment="1" applyProtection="1">
      <alignment horizontal="left" vertical="center"/>
      <protection hidden="1"/>
    </xf>
    <xf numFmtId="0" fontId="0" fillId="0" borderId="83" xfId="0" applyFill="1" applyBorder="1" applyAlignment="1" applyProtection="1">
      <alignment horizontal="left" vertical="center"/>
      <protection hidden="1"/>
    </xf>
    <xf numFmtId="0" fontId="51" fillId="0" borderId="6" xfId="0" applyFont="1" applyFill="1" applyBorder="1" applyAlignment="1" applyProtection="1">
      <alignment vertical="center"/>
      <protection hidden="1"/>
    </xf>
    <xf numFmtId="0" fontId="49" fillId="0" borderId="38" xfId="0" applyFont="1" applyFill="1" applyBorder="1" applyAlignment="1" applyProtection="1">
      <alignment vertical="center"/>
      <protection hidden="1"/>
    </xf>
    <xf numFmtId="0" fontId="49" fillId="0" borderId="10" xfId="0" applyFont="1" applyFill="1" applyBorder="1" applyAlignment="1" applyProtection="1">
      <alignment vertical="center"/>
      <protection hidden="1"/>
    </xf>
    <xf numFmtId="0" fontId="51" fillId="0" borderId="6" xfId="0" quotePrefix="1" applyFont="1" applyFill="1" applyBorder="1" applyAlignment="1" applyProtection="1">
      <alignment horizontal="left" vertical="center"/>
      <protection hidden="1"/>
    </xf>
    <xf numFmtId="0" fontId="51" fillId="0" borderId="83" xfId="0" applyFont="1" applyFill="1" applyBorder="1" applyAlignment="1" applyProtection="1">
      <alignment horizontal="left" vertical="center"/>
      <protection hidden="1"/>
    </xf>
    <xf numFmtId="0" fontId="53" fillId="0" borderId="83" xfId="0" applyFont="1" applyFill="1" applyBorder="1" applyAlignment="1" applyProtection="1">
      <alignment horizontal="left" vertical="center"/>
      <protection hidden="1"/>
    </xf>
    <xf numFmtId="0" fontId="63" fillId="0" borderId="0" xfId="0" applyFont="1" applyFill="1" applyProtection="1">
      <protection hidden="1"/>
    </xf>
    <xf numFmtId="1" fontId="0" fillId="0" borderId="0" xfId="0" applyNumberFormat="1" applyFill="1" applyProtection="1">
      <protection hidden="1"/>
    </xf>
    <xf numFmtId="164" fontId="0" fillId="0" borderId="0" xfId="0" applyNumberFormat="1" applyFill="1" applyProtection="1">
      <protection hidden="1"/>
    </xf>
    <xf numFmtId="1" fontId="0" fillId="0" borderId="0" xfId="0" applyNumberFormat="1" applyFill="1" applyAlignment="1" applyProtection="1">
      <alignment horizontal="right"/>
      <protection hidden="1"/>
    </xf>
    <xf numFmtId="164" fontId="0" fillId="0" borderId="0" xfId="0" applyNumberFormat="1" applyFill="1" applyBorder="1" applyProtection="1">
      <protection hidden="1"/>
    </xf>
    <xf numFmtId="0" fontId="0" fillId="0" borderId="0" xfId="0" quotePrefix="1" applyFill="1" applyAlignment="1" applyProtection="1">
      <alignment horizontal="left"/>
      <protection hidden="1"/>
    </xf>
    <xf numFmtId="49" fontId="0" fillId="0" borderId="0" xfId="0" applyNumberFormat="1" applyFill="1" applyAlignment="1" applyProtection="1">
      <alignment horizontal="right"/>
      <protection hidden="1"/>
    </xf>
    <xf numFmtId="49" fontId="0" fillId="0" borderId="0" xfId="0" applyNumberFormat="1" applyFill="1" applyProtection="1">
      <protection hidden="1"/>
    </xf>
    <xf numFmtId="1" fontId="0" fillId="0" borderId="0" xfId="0" applyNumberFormat="1" applyFill="1" applyAlignment="1" applyProtection="1">
      <protection hidden="1"/>
    </xf>
    <xf numFmtId="165" fontId="0" fillId="0" borderId="0" xfId="0" applyNumberFormat="1" applyFill="1" applyProtection="1">
      <protection hidden="1"/>
    </xf>
    <xf numFmtId="0" fontId="70" fillId="0" borderId="0" xfId="0" applyFont="1" applyFill="1" applyProtection="1">
      <protection hidden="1"/>
    </xf>
    <xf numFmtId="0" fontId="0" fillId="0" borderId="0" xfId="0" applyFill="1" applyBorder="1" applyAlignment="1" applyProtection="1">
      <alignment vertical="center"/>
      <protection hidden="1"/>
    </xf>
    <xf numFmtId="0" fontId="58" fillId="3" borderId="50" xfId="0" applyFont="1" applyFill="1" applyBorder="1" applyAlignment="1" applyProtection="1">
      <alignment horizontal="centerContinuous" vertical="center"/>
      <protection hidden="1"/>
    </xf>
    <xf numFmtId="0" fontId="54" fillId="3" borderId="49" xfId="0" applyFont="1" applyFill="1" applyBorder="1" applyAlignment="1" applyProtection="1">
      <alignment horizontal="centerContinuous"/>
      <protection hidden="1"/>
    </xf>
    <xf numFmtId="0" fontId="54" fillId="3" borderId="51" xfId="0" applyFont="1" applyFill="1" applyBorder="1" applyAlignment="1" applyProtection="1">
      <alignment horizontal="centerContinuous"/>
      <protection hidden="1"/>
    </xf>
    <xf numFmtId="0" fontId="54" fillId="3" borderId="43" xfId="0" applyFont="1" applyFill="1" applyBorder="1" applyAlignment="1" applyProtection="1">
      <alignment horizontal="center" vertical="center"/>
      <protection hidden="1"/>
    </xf>
    <xf numFmtId="0" fontId="54" fillId="3" borderId="7" xfId="0" applyFont="1" applyFill="1" applyBorder="1" applyAlignment="1" applyProtection="1">
      <alignment horizontal="centerContinuous" vertical="center"/>
      <protection hidden="1"/>
    </xf>
    <xf numFmtId="0" fontId="54" fillId="3" borderId="57" xfId="0" applyFont="1" applyFill="1" applyBorder="1" applyAlignment="1" applyProtection="1">
      <alignment horizontal="center" vertical="center"/>
      <protection hidden="1"/>
    </xf>
    <xf numFmtId="0" fontId="54" fillId="3" borderId="43" xfId="0" applyFont="1" applyFill="1" applyBorder="1" applyAlignment="1" applyProtection="1">
      <alignment horizontal="centerContinuous" vertical="center"/>
      <protection hidden="1"/>
    </xf>
    <xf numFmtId="0" fontId="54" fillId="3" borderId="34" xfId="0" applyFont="1" applyFill="1" applyBorder="1" applyAlignment="1" applyProtection="1">
      <alignment horizontal="centerContinuous" vertical="center"/>
      <protection hidden="1"/>
    </xf>
    <xf numFmtId="0" fontId="54" fillId="3" borderId="9" xfId="0" applyFont="1" applyFill="1" applyBorder="1" applyAlignment="1" applyProtection="1">
      <alignment horizontal="centerContinuous" vertical="center"/>
      <protection hidden="1"/>
    </xf>
    <xf numFmtId="0" fontId="54" fillId="3" borderId="57" xfId="0" applyFont="1" applyFill="1" applyBorder="1" applyAlignment="1" applyProtection="1">
      <alignment horizontal="centerContinuous" vertical="center"/>
      <protection hidden="1"/>
    </xf>
    <xf numFmtId="3" fontId="54" fillId="3" borderId="53" xfId="0" applyNumberFormat="1" applyFont="1" applyFill="1" applyBorder="1" applyAlignment="1" applyProtection="1">
      <protection hidden="1"/>
    </xf>
    <xf numFmtId="3" fontId="54" fillId="3" borderId="55" xfId="0" applyNumberFormat="1" applyFont="1" applyFill="1" applyBorder="1" applyAlignment="1" applyProtection="1">
      <protection hidden="1"/>
    </xf>
    <xf numFmtId="3" fontId="54" fillId="3" borderId="37" xfId="0" applyNumberFormat="1" applyFont="1" applyFill="1" applyBorder="1" applyAlignment="1" applyProtection="1">
      <protection hidden="1"/>
    </xf>
    <xf numFmtId="3" fontId="54" fillId="3" borderId="0" xfId="0" applyNumberFormat="1" applyFont="1" applyFill="1" applyBorder="1" applyAlignment="1" applyProtection="1">
      <protection hidden="1"/>
    </xf>
    <xf numFmtId="164" fontId="54" fillId="3" borderId="53" xfId="0" applyNumberFormat="1" applyFont="1" applyFill="1" applyBorder="1" applyProtection="1">
      <protection hidden="1"/>
    </xf>
    <xf numFmtId="164" fontId="54" fillId="3" borderId="37" xfId="0" applyNumberFormat="1" applyFont="1" applyFill="1" applyBorder="1" applyProtection="1">
      <protection hidden="1"/>
    </xf>
    <xf numFmtId="3" fontId="54" fillId="3" borderId="22" xfId="0" applyNumberFormat="1" applyFont="1" applyFill="1" applyBorder="1" applyAlignment="1" applyProtection="1">
      <protection hidden="1"/>
    </xf>
    <xf numFmtId="3" fontId="54" fillId="3" borderId="15" xfId="0" applyNumberFormat="1" applyFont="1" applyFill="1" applyBorder="1" applyProtection="1">
      <protection hidden="1"/>
    </xf>
    <xf numFmtId="3" fontId="54" fillId="3" borderId="52" xfId="0" applyNumberFormat="1" applyFont="1" applyFill="1" applyBorder="1" applyAlignment="1" applyProtection="1">
      <protection hidden="1"/>
    </xf>
    <xf numFmtId="164" fontId="54" fillId="3" borderId="22" xfId="0" applyNumberFormat="1" applyFont="1" applyFill="1" applyBorder="1" applyProtection="1">
      <protection hidden="1"/>
    </xf>
    <xf numFmtId="164" fontId="54" fillId="3" borderId="52" xfId="0" applyNumberFormat="1" applyFont="1" applyFill="1" applyBorder="1" applyProtection="1">
      <protection hidden="1"/>
    </xf>
    <xf numFmtId="3" fontId="58" fillId="3" borderId="22" xfId="0" applyNumberFormat="1" applyFont="1" applyFill="1" applyBorder="1" applyAlignment="1" applyProtection="1">
      <protection hidden="1"/>
    </xf>
    <xf numFmtId="3" fontId="58" fillId="3" borderId="15" xfId="0" applyNumberFormat="1" applyFont="1" applyFill="1" applyBorder="1" applyProtection="1">
      <protection hidden="1"/>
    </xf>
    <xf numFmtId="3" fontId="58" fillId="3" borderId="52" xfId="0" applyNumberFormat="1" applyFont="1" applyFill="1" applyBorder="1" applyAlignment="1" applyProtection="1">
      <protection hidden="1"/>
    </xf>
    <xf numFmtId="3" fontId="91" fillId="3" borderId="15" xfId="0" applyNumberFormat="1" applyFont="1" applyFill="1" applyBorder="1" applyProtection="1">
      <protection hidden="1"/>
    </xf>
    <xf numFmtId="3" fontId="91" fillId="3" borderId="0" xfId="0" applyNumberFormat="1" applyFont="1" applyFill="1" applyBorder="1" applyAlignment="1" applyProtection="1">
      <protection hidden="1"/>
    </xf>
    <xf numFmtId="164" fontId="91" fillId="3" borderId="22" xfId="0" applyNumberFormat="1" applyFont="1" applyFill="1" applyBorder="1" applyProtection="1">
      <protection hidden="1"/>
    </xf>
    <xf numFmtId="164" fontId="91" fillId="3" borderId="52" xfId="0" applyNumberFormat="1" applyFont="1" applyFill="1" applyBorder="1" applyProtection="1">
      <protection hidden="1"/>
    </xf>
    <xf numFmtId="3" fontId="90" fillId="3" borderId="15" xfId="0" applyNumberFormat="1" applyFont="1" applyFill="1" applyBorder="1" applyProtection="1">
      <protection hidden="1"/>
    </xf>
    <xf numFmtId="3" fontId="90" fillId="3" borderId="0" xfId="0" applyNumberFormat="1" applyFont="1" applyFill="1" applyBorder="1" applyAlignment="1" applyProtection="1">
      <protection hidden="1"/>
    </xf>
    <xf numFmtId="164" fontId="90" fillId="3" borderId="22" xfId="0" applyNumberFormat="1" applyFont="1" applyFill="1" applyBorder="1" applyProtection="1">
      <protection hidden="1"/>
    </xf>
    <xf numFmtId="164" fontId="90" fillId="3" borderId="52" xfId="0" applyNumberFormat="1" applyFont="1" applyFill="1" applyBorder="1" applyProtection="1">
      <protection hidden="1"/>
    </xf>
    <xf numFmtId="3" fontId="58" fillId="3" borderId="0" xfId="0" applyNumberFormat="1" applyFont="1" applyFill="1" applyBorder="1" applyAlignment="1" applyProtection="1">
      <protection hidden="1"/>
    </xf>
    <xf numFmtId="3" fontId="58" fillId="3" borderId="43" xfId="0" applyNumberFormat="1" applyFont="1" applyFill="1" applyBorder="1" applyAlignment="1" applyProtection="1">
      <protection hidden="1"/>
    </xf>
    <xf numFmtId="3" fontId="58" fillId="3" borderId="7" xfId="0" applyNumberFormat="1" applyFont="1" applyFill="1" applyBorder="1" applyProtection="1">
      <protection hidden="1"/>
    </xf>
    <xf numFmtId="3" fontId="58" fillId="3" borderId="57" xfId="0" applyNumberFormat="1" applyFont="1" applyFill="1" applyBorder="1" applyAlignment="1" applyProtection="1">
      <protection hidden="1"/>
    </xf>
    <xf numFmtId="49" fontId="54" fillId="3" borderId="0" xfId="0" applyNumberFormat="1" applyFont="1" applyFill="1" applyAlignment="1" applyProtection="1">
      <alignment horizontal="centerContinuous"/>
      <protection hidden="1"/>
    </xf>
    <xf numFmtId="0" fontId="54" fillId="3" borderId="0" xfId="0" applyFont="1" applyFill="1" applyProtection="1">
      <protection hidden="1"/>
    </xf>
    <xf numFmtId="49" fontId="54" fillId="3" borderId="0" xfId="0" applyNumberFormat="1" applyFont="1" applyFill="1" applyProtection="1">
      <protection hidden="1"/>
    </xf>
    <xf numFmtId="0" fontId="54" fillId="3" borderId="34" xfId="0" applyFont="1" applyFill="1" applyBorder="1" applyProtection="1">
      <protection hidden="1"/>
    </xf>
    <xf numFmtId="0" fontId="54" fillId="3" borderId="34" xfId="0" applyFont="1" applyFill="1" applyBorder="1" applyAlignment="1" applyProtection="1">
      <alignment horizontal="center" vertical="center"/>
      <protection hidden="1"/>
    </xf>
    <xf numFmtId="0" fontId="54" fillId="3" borderId="24" xfId="0" applyFont="1" applyFill="1" applyBorder="1" applyAlignment="1" applyProtection="1">
      <alignment horizontal="centerContinuous" vertical="center"/>
      <protection hidden="1"/>
    </xf>
    <xf numFmtId="0" fontId="54" fillId="3" borderId="27" xfId="0" applyFont="1" applyFill="1" applyBorder="1" applyAlignment="1" applyProtection="1">
      <alignment horizontal="centerContinuous" vertical="center"/>
      <protection hidden="1"/>
    </xf>
    <xf numFmtId="0" fontId="54" fillId="3" borderId="72" xfId="0" applyFont="1" applyFill="1" applyBorder="1" applyAlignment="1" applyProtection="1">
      <alignment horizontal="centerContinuous" vertical="center"/>
      <protection hidden="1"/>
    </xf>
    <xf numFmtId="3" fontId="58" fillId="3" borderId="0" xfId="0" applyNumberFormat="1" applyFont="1" applyFill="1" applyBorder="1" applyProtection="1">
      <protection hidden="1"/>
    </xf>
    <xf numFmtId="164" fontId="58" fillId="3" borderId="0" xfId="0" applyNumberFormat="1" applyFont="1" applyFill="1" applyBorder="1" applyProtection="1">
      <protection hidden="1"/>
    </xf>
    <xf numFmtId="0" fontId="54" fillId="3" borderId="22" xfId="0" applyFont="1" applyFill="1" applyBorder="1" applyAlignment="1" applyProtection="1">
      <alignment horizontal="center" vertical="center"/>
      <protection hidden="1"/>
    </xf>
    <xf numFmtId="0" fontId="54" fillId="3" borderId="15" xfId="0" applyFont="1" applyFill="1" applyBorder="1" applyAlignment="1" applyProtection="1">
      <alignment horizontal="centerContinuous" vertical="center"/>
      <protection hidden="1"/>
    </xf>
    <xf numFmtId="0" fontId="54" fillId="3" borderId="52" xfId="0" applyFont="1" applyFill="1" applyBorder="1" applyAlignment="1" applyProtection="1">
      <alignment horizontal="center" vertical="center"/>
      <protection hidden="1"/>
    </xf>
    <xf numFmtId="0" fontId="54" fillId="3" borderId="22" xfId="0" applyFont="1" applyFill="1" applyBorder="1" applyAlignment="1" applyProtection="1">
      <alignment horizontal="centerContinuous" vertical="center"/>
      <protection hidden="1"/>
    </xf>
    <xf numFmtId="0" fontId="54" fillId="3" borderId="52" xfId="0" applyFont="1" applyFill="1" applyBorder="1" applyAlignment="1" applyProtection="1">
      <alignment horizontal="centerContinuous" vertical="center"/>
      <protection hidden="1"/>
    </xf>
    <xf numFmtId="3" fontId="54" fillId="3" borderId="1" xfId="0" applyNumberFormat="1" applyFont="1" applyFill="1" applyBorder="1" applyAlignment="1" applyProtection="1">
      <protection hidden="1"/>
    </xf>
    <xf numFmtId="3" fontId="54" fillId="3" borderId="56" xfId="0" applyNumberFormat="1" applyFont="1" applyFill="1" applyBorder="1" applyAlignment="1" applyProtection="1">
      <protection hidden="1"/>
    </xf>
    <xf numFmtId="3" fontId="54" fillId="3" borderId="54" xfId="0" applyNumberFormat="1" applyFont="1" applyFill="1" applyBorder="1" applyAlignment="1" applyProtection="1">
      <protection hidden="1"/>
    </xf>
    <xf numFmtId="3" fontId="54" fillId="3" borderId="12" xfId="0" applyNumberFormat="1" applyFont="1" applyFill="1" applyBorder="1" applyAlignment="1" applyProtection="1">
      <protection hidden="1"/>
    </xf>
    <xf numFmtId="3" fontId="54" fillId="3" borderId="16" xfId="0" applyNumberFormat="1" applyFont="1" applyFill="1" applyBorder="1" applyProtection="1">
      <protection hidden="1"/>
    </xf>
    <xf numFmtId="3" fontId="58" fillId="3" borderId="12" xfId="0" applyNumberFormat="1" applyFont="1" applyFill="1" applyBorder="1" applyAlignment="1" applyProtection="1">
      <protection hidden="1"/>
    </xf>
    <xf numFmtId="3" fontId="58" fillId="3" borderId="16" xfId="0" applyNumberFormat="1" applyFont="1" applyFill="1" applyBorder="1" applyProtection="1">
      <protection hidden="1"/>
    </xf>
    <xf numFmtId="3" fontId="58" fillId="3" borderId="46" xfId="0" applyNumberFormat="1" applyFont="1" applyFill="1" applyBorder="1" applyAlignment="1" applyProtection="1">
      <protection hidden="1"/>
    </xf>
    <xf numFmtId="3" fontId="58" fillId="3" borderId="9" xfId="0" applyNumberFormat="1" applyFont="1" applyFill="1" applyBorder="1" applyProtection="1">
      <protection hidden="1"/>
    </xf>
    <xf numFmtId="0" fontId="54" fillId="3" borderId="41" xfId="0" applyFont="1" applyFill="1" applyBorder="1" applyAlignment="1" applyProtection="1">
      <alignment horizontal="center" vertical="center"/>
      <protection hidden="1"/>
    </xf>
    <xf numFmtId="3" fontId="68" fillId="3" borderId="58" xfId="0" applyNumberFormat="1" applyFont="1" applyFill="1" applyBorder="1" applyAlignment="1" applyProtection="1">
      <alignment horizontal="center" vertical="center"/>
      <protection hidden="1"/>
    </xf>
    <xf numFmtId="49" fontId="68" fillId="3" borderId="52" xfId="0" applyNumberFormat="1" applyFont="1" applyFill="1" applyBorder="1" applyAlignment="1" applyProtection="1">
      <alignment horizontal="center" vertical="center"/>
      <protection hidden="1"/>
    </xf>
    <xf numFmtId="49" fontId="68" fillId="3" borderId="0" xfId="0" applyNumberFormat="1" applyFont="1" applyFill="1" applyBorder="1" applyAlignment="1" applyProtection="1">
      <alignment horizontal="center" vertical="center"/>
      <protection hidden="1"/>
    </xf>
    <xf numFmtId="3" fontId="68" fillId="3" borderId="41" xfId="0" applyNumberFormat="1" applyFont="1" applyFill="1" applyBorder="1" applyAlignment="1" applyProtection="1">
      <alignment horizontal="center" vertical="center"/>
      <protection hidden="1"/>
    </xf>
    <xf numFmtId="3" fontId="68" fillId="3" borderId="52" xfId="0" applyNumberFormat="1" applyFont="1" applyFill="1" applyBorder="1" applyAlignment="1" applyProtection="1">
      <alignment horizontal="center" vertical="center"/>
      <protection hidden="1"/>
    </xf>
    <xf numFmtId="3" fontId="68" fillId="3" borderId="1" xfId="0" applyNumberFormat="1" applyFont="1" applyFill="1" applyBorder="1" applyAlignment="1" applyProtection="1">
      <alignment horizontal="right" vertical="center"/>
      <protection hidden="1"/>
    </xf>
    <xf numFmtId="3" fontId="54" fillId="3" borderId="56" xfId="0" applyNumberFormat="1" applyFont="1" applyFill="1" applyBorder="1" applyAlignment="1" applyProtection="1">
      <alignment vertical="center"/>
      <protection hidden="1"/>
    </xf>
    <xf numFmtId="3" fontId="68" fillId="3" borderId="37" xfId="0" applyNumberFormat="1" applyFont="1" applyFill="1" applyBorder="1" applyAlignment="1" applyProtection="1">
      <alignment horizontal="right" vertical="center"/>
      <protection hidden="1"/>
    </xf>
    <xf numFmtId="3" fontId="54" fillId="3" borderId="54" xfId="0" applyNumberFormat="1" applyFont="1" applyFill="1" applyBorder="1" applyAlignment="1" applyProtection="1">
      <alignment vertical="center"/>
      <protection hidden="1"/>
    </xf>
    <xf numFmtId="164" fontId="68" fillId="3" borderId="53" xfId="0" applyNumberFormat="1" applyFont="1" applyFill="1" applyBorder="1" applyAlignment="1" applyProtection="1">
      <alignment horizontal="right" vertical="center"/>
      <protection hidden="1"/>
    </xf>
    <xf numFmtId="164" fontId="68" fillId="3" borderId="37" xfId="0" applyNumberFormat="1" applyFont="1" applyFill="1" applyBorder="1" applyAlignment="1" applyProtection="1">
      <alignment horizontal="right" vertical="center"/>
      <protection hidden="1"/>
    </xf>
    <xf numFmtId="3" fontId="68" fillId="3" borderId="12" xfId="0" applyNumberFormat="1" applyFont="1" applyFill="1" applyBorder="1" applyAlignment="1" applyProtection="1">
      <alignment horizontal="right" vertical="center"/>
      <protection hidden="1"/>
    </xf>
    <xf numFmtId="3" fontId="54" fillId="3" borderId="16" xfId="0" applyNumberFormat="1" applyFont="1" applyFill="1" applyBorder="1" applyAlignment="1" applyProtection="1">
      <alignment vertical="center"/>
      <protection hidden="1"/>
    </xf>
    <xf numFmtId="3" fontId="68" fillId="3" borderId="52" xfId="0" applyNumberFormat="1" applyFont="1" applyFill="1" applyBorder="1" applyAlignment="1" applyProtection="1">
      <alignment horizontal="right" vertical="center"/>
      <protection hidden="1"/>
    </xf>
    <xf numFmtId="3" fontId="54" fillId="3" borderId="11" xfId="0" applyNumberFormat="1" applyFont="1" applyFill="1" applyBorder="1" applyAlignment="1" applyProtection="1">
      <alignment vertical="center"/>
      <protection hidden="1"/>
    </xf>
    <xf numFmtId="164" fontId="68" fillId="3" borderId="22" xfId="0" applyNumberFormat="1" applyFont="1" applyFill="1" applyBorder="1" applyAlignment="1" applyProtection="1">
      <alignment horizontal="right" vertical="center"/>
      <protection hidden="1"/>
    </xf>
    <xf numFmtId="164" fontId="68" fillId="3" borderId="52" xfId="0" applyNumberFormat="1" applyFont="1" applyFill="1" applyBorder="1" applyAlignment="1" applyProtection="1">
      <alignment horizontal="right" vertical="center"/>
      <protection hidden="1"/>
    </xf>
    <xf numFmtId="3" fontId="69" fillId="3" borderId="12" xfId="0" applyNumberFormat="1" applyFont="1" applyFill="1" applyBorder="1" applyAlignment="1" applyProtection="1">
      <alignment horizontal="right" vertical="center"/>
      <protection hidden="1"/>
    </xf>
    <xf numFmtId="3" fontId="69" fillId="3" borderId="16" xfId="0" applyNumberFormat="1" applyFont="1" applyFill="1" applyBorder="1" applyAlignment="1" applyProtection="1">
      <alignment horizontal="right" vertical="center"/>
      <protection hidden="1"/>
    </xf>
    <xf numFmtId="3" fontId="69" fillId="3" borderId="52" xfId="0" applyNumberFormat="1" applyFont="1" applyFill="1" applyBorder="1" applyAlignment="1" applyProtection="1">
      <alignment horizontal="right" vertical="center"/>
      <protection hidden="1"/>
    </xf>
    <xf numFmtId="164" fontId="69" fillId="3" borderId="22" xfId="0" applyNumberFormat="1" applyFont="1" applyFill="1" applyBorder="1" applyAlignment="1" applyProtection="1">
      <alignment horizontal="right" vertical="center"/>
      <protection hidden="1"/>
    </xf>
    <xf numFmtId="164" fontId="69" fillId="3" borderId="52" xfId="0" applyNumberFormat="1" applyFont="1" applyFill="1" applyBorder="1" applyAlignment="1" applyProtection="1">
      <alignment horizontal="right" vertical="center"/>
      <protection hidden="1"/>
    </xf>
    <xf numFmtId="164" fontId="101" fillId="3" borderId="22" xfId="0" applyNumberFormat="1" applyFont="1" applyFill="1" applyBorder="1" applyAlignment="1" applyProtection="1">
      <alignment horizontal="right" vertical="center"/>
      <protection hidden="1"/>
    </xf>
    <xf numFmtId="164" fontId="101" fillId="3" borderId="52" xfId="0" applyNumberFormat="1" applyFont="1" applyFill="1" applyBorder="1" applyAlignment="1" applyProtection="1">
      <alignment horizontal="right" vertical="center"/>
      <protection hidden="1"/>
    </xf>
    <xf numFmtId="3" fontId="69" fillId="3" borderId="46" xfId="0" applyNumberFormat="1" applyFont="1" applyFill="1" applyBorder="1" applyAlignment="1" applyProtection="1">
      <alignment horizontal="right" vertical="center"/>
      <protection hidden="1"/>
    </xf>
    <xf numFmtId="3" fontId="69" fillId="3" borderId="9" xfId="0" applyNumberFormat="1" applyFont="1" applyFill="1" applyBorder="1" applyAlignment="1" applyProtection="1">
      <alignment horizontal="right" vertical="center"/>
      <protection hidden="1"/>
    </xf>
    <xf numFmtId="3" fontId="69" fillId="3" borderId="57" xfId="0" applyNumberFormat="1" applyFont="1" applyFill="1" applyBorder="1" applyAlignment="1" applyProtection="1">
      <alignment horizontal="right" vertical="center"/>
      <protection hidden="1"/>
    </xf>
    <xf numFmtId="0" fontId="0" fillId="3" borderId="0" xfId="0" applyFill="1" applyBorder="1" applyProtection="1">
      <protection hidden="1"/>
    </xf>
    <xf numFmtId="3" fontId="0" fillId="3" borderId="0" xfId="0" applyNumberFormat="1" applyFill="1" applyBorder="1" applyProtection="1">
      <protection hidden="1"/>
    </xf>
    <xf numFmtId="0" fontId="54" fillId="3" borderId="0" xfId="0" applyFont="1" applyFill="1" applyBorder="1" applyAlignment="1" applyProtection="1">
      <alignment horizontal="right"/>
      <protection hidden="1"/>
    </xf>
    <xf numFmtId="0" fontId="54" fillId="3" borderId="24" xfId="0" applyFont="1" applyFill="1" applyBorder="1" applyAlignment="1" applyProtection="1">
      <alignment horizontal="center" vertical="center"/>
      <protection hidden="1"/>
    </xf>
    <xf numFmtId="3" fontId="68" fillId="3" borderId="27" xfId="0" applyNumberFormat="1" applyFont="1" applyFill="1" applyBorder="1" applyAlignment="1" applyProtection="1">
      <alignment horizontal="center" vertical="center"/>
      <protection hidden="1"/>
    </xf>
    <xf numFmtId="49" fontId="68" fillId="3" borderId="57" xfId="0" applyNumberFormat="1" applyFont="1" applyFill="1" applyBorder="1" applyAlignment="1" applyProtection="1">
      <alignment horizontal="center" vertical="center"/>
      <protection hidden="1"/>
    </xf>
    <xf numFmtId="3" fontId="68" fillId="3" borderId="59" xfId="0" applyNumberFormat="1" applyFont="1" applyFill="1" applyBorder="1" applyAlignment="1" applyProtection="1">
      <alignment horizontal="right" vertical="center"/>
      <protection hidden="1"/>
    </xf>
    <xf numFmtId="3" fontId="68" fillId="3" borderId="36" xfId="0" applyNumberFormat="1" applyFont="1" applyFill="1" applyBorder="1" applyAlignment="1" applyProtection="1">
      <alignment horizontal="right" vertical="center"/>
      <protection hidden="1"/>
    </xf>
    <xf numFmtId="3" fontId="68" fillId="3" borderId="33" xfId="0" applyNumberFormat="1" applyFont="1" applyFill="1" applyBorder="1" applyAlignment="1" applyProtection="1">
      <alignment horizontal="right" vertical="center"/>
      <protection hidden="1"/>
    </xf>
    <xf numFmtId="3" fontId="69" fillId="3" borderId="0" xfId="0" applyNumberFormat="1" applyFont="1" applyFill="1" applyBorder="1" applyAlignment="1" applyProtection="1">
      <alignment horizontal="right" vertical="center"/>
      <protection hidden="1"/>
    </xf>
    <xf numFmtId="3" fontId="69" fillId="3" borderId="33" xfId="0" applyNumberFormat="1" applyFont="1" applyFill="1" applyBorder="1" applyAlignment="1" applyProtection="1">
      <alignment horizontal="right" vertical="center"/>
      <protection hidden="1"/>
    </xf>
    <xf numFmtId="3" fontId="69" fillId="3" borderId="34" xfId="0" applyNumberFormat="1" applyFont="1" applyFill="1" applyBorder="1" applyAlignment="1" applyProtection="1">
      <alignment horizontal="right" vertical="center"/>
      <protection hidden="1"/>
    </xf>
    <xf numFmtId="3" fontId="69" fillId="3" borderId="60" xfId="0" applyNumberFormat="1" applyFont="1" applyFill="1" applyBorder="1" applyAlignment="1" applyProtection="1">
      <alignment horizontal="right" vertical="center"/>
      <protection hidden="1"/>
    </xf>
    <xf numFmtId="0" fontId="0" fillId="3" borderId="0" xfId="0" applyFill="1" applyProtection="1">
      <protection hidden="1"/>
    </xf>
    <xf numFmtId="0" fontId="54" fillId="3" borderId="53" xfId="0" applyFont="1" applyFill="1" applyBorder="1" applyAlignment="1" applyProtection="1">
      <alignment horizontal="center" vertical="center"/>
      <protection hidden="1"/>
    </xf>
    <xf numFmtId="3" fontId="68" fillId="3" borderId="55" xfId="0" applyNumberFormat="1" applyFont="1" applyFill="1" applyBorder="1" applyAlignment="1" applyProtection="1">
      <alignment horizontal="center" vertical="center"/>
      <protection hidden="1"/>
    </xf>
    <xf numFmtId="49" fontId="68" fillId="3" borderId="37" xfId="0" applyNumberFormat="1" applyFont="1" applyFill="1" applyBorder="1" applyAlignment="1" applyProtection="1">
      <alignment horizontal="center" vertical="center"/>
      <protection hidden="1"/>
    </xf>
    <xf numFmtId="3" fontId="68" fillId="3" borderId="53" xfId="0" applyNumberFormat="1" applyFont="1" applyFill="1" applyBorder="1" applyAlignment="1" applyProtection="1">
      <alignment horizontal="center" vertical="center"/>
      <protection hidden="1"/>
    </xf>
    <xf numFmtId="3" fontId="68" fillId="3" borderId="37" xfId="0" applyNumberFormat="1" applyFont="1" applyFill="1" applyBorder="1" applyAlignment="1" applyProtection="1">
      <alignment horizontal="center" vertical="center"/>
      <protection hidden="1"/>
    </xf>
    <xf numFmtId="3" fontId="68" fillId="3" borderId="53" xfId="0" applyNumberFormat="1" applyFont="1" applyFill="1" applyBorder="1" applyAlignment="1" applyProtection="1">
      <alignment horizontal="right" vertical="center"/>
      <protection hidden="1"/>
    </xf>
    <xf numFmtId="3" fontId="68" fillId="3" borderId="22" xfId="0" applyNumberFormat="1" applyFont="1" applyFill="1" applyBorder="1" applyAlignment="1" applyProtection="1">
      <alignment horizontal="right" vertical="center"/>
      <protection hidden="1"/>
    </xf>
    <xf numFmtId="3" fontId="69" fillId="3" borderId="22" xfId="0" applyNumberFormat="1" applyFont="1" applyFill="1" applyBorder="1" applyAlignment="1" applyProtection="1">
      <alignment horizontal="right" vertical="center"/>
      <protection hidden="1"/>
    </xf>
    <xf numFmtId="3" fontId="69" fillId="3" borderId="43" xfId="0" applyNumberFormat="1" applyFont="1" applyFill="1" applyBorder="1" applyAlignment="1" applyProtection="1">
      <alignment horizontal="right" vertical="center"/>
      <protection hidden="1"/>
    </xf>
    <xf numFmtId="165" fontId="0" fillId="3" borderId="52" xfId="0" applyNumberFormat="1" applyFill="1" applyBorder="1" applyAlignment="1" applyProtection="1">
      <alignment vertical="center"/>
      <protection hidden="1"/>
    </xf>
    <xf numFmtId="165" fontId="0" fillId="3" borderId="69" xfId="0" applyNumberFormat="1" applyFill="1" applyBorder="1" applyAlignment="1" applyProtection="1">
      <alignment vertical="center"/>
      <protection hidden="1"/>
    </xf>
    <xf numFmtId="165" fontId="0" fillId="3" borderId="72" xfId="0" applyNumberFormat="1" applyFill="1" applyBorder="1" applyAlignment="1" applyProtection="1">
      <alignment vertical="center"/>
      <protection hidden="1"/>
    </xf>
    <xf numFmtId="165" fontId="54" fillId="3" borderId="52" xfId="0" applyNumberFormat="1" applyFont="1" applyFill="1" applyBorder="1" applyProtection="1">
      <protection hidden="1"/>
    </xf>
    <xf numFmtId="165" fontId="54" fillId="3" borderId="13" xfId="0" applyNumberFormat="1" applyFont="1" applyFill="1" applyBorder="1" applyAlignment="1" applyProtection="1">
      <alignment horizontal="right"/>
      <protection hidden="1"/>
    </xf>
    <xf numFmtId="164" fontId="66" fillId="3" borderId="6" xfId="0" applyNumberFormat="1" applyFont="1" applyFill="1" applyBorder="1" applyProtection="1">
      <protection hidden="1"/>
    </xf>
    <xf numFmtId="165" fontId="54" fillId="3" borderId="16" xfId="0" applyNumberFormat="1" applyFont="1" applyFill="1" applyBorder="1" applyProtection="1">
      <protection hidden="1"/>
    </xf>
    <xf numFmtId="165" fontId="54" fillId="3" borderId="13" xfId="0" applyNumberFormat="1" applyFont="1" applyFill="1" applyBorder="1" applyProtection="1">
      <protection hidden="1"/>
    </xf>
    <xf numFmtId="164" fontId="66" fillId="3" borderId="14" xfId="0" applyNumberFormat="1" applyFont="1" applyFill="1" applyBorder="1" applyAlignment="1" applyProtection="1">
      <alignment horizontal="right"/>
      <protection hidden="1"/>
    </xf>
    <xf numFmtId="164" fontId="66" fillId="3" borderId="10" xfId="0" applyNumberFormat="1" applyFont="1" applyFill="1" applyBorder="1" applyProtection="1">
      <protection hidden="1"/>
    </xf>
    <xf numFmtId="164" fontId="57" fillId="3" borderId="8" xfId="0" applyNumberFormat="1" applyFont="1" applyFill="1" applyBorder="1" applyProtection="1">
      <protection hidden="1"/>
    </xf>
    <xf numFmtId="165" fontId="90" fillId="3" borderId="16" xfId="0" applyNumberFormat="1" applyFont="1" applyFill="1" applyBorder="1" applyProtection="1">
      <protection hidden="1"/>
    </xf>
    <xf numFmtId="165" fontId="90" fillId="3" borderId="16" xfId="0" applyNumberFormat="1" applyFont="1" applyFill="1" applyBorder="1" applyAlignment="1" applyProtection="1">
      <alignment horizontal="right"/>
      <protection hidden="1"/>
    </xf>
    <xf numFmtId="164" fontId="92" fillId="3" borderId="22" xfId="0" applyNumberFormat="1" applyFont="1" applyFill="1" applyBorder="1" applyAlignment="1" applyProtection="1">
      <alignment horizontal="right" vertical="center"/>
      <protection hidden="1"/>
    </xf>
    <xf numFmtId="164" fontId="92" fillId="3" borderId="52" xfId="0" applyNumberFormat="1" applyFont="1" applyFill="1" applyBorder="1" applyAlignment="1" applyProtection="1">
      <alignment horizontal="right" vertical="center"/>
      <protection hidden="1"/>
    </xf>
    <xf numFmtId="0" fontId="48" fillId="0" borderId="0" xfId="0" applyFont="1" applyBorder="1" applyAlignment="1" applyProtection="1">
      <alignment vertical="center"/>
      <protection hidden="1"/>
    </xf>
    <xf numFmtId="0" fontId="49" fillId="0" borderId="0" xfId="0" applyFont="1" applyBorder="1" applyAlignment="1" applyProtection="1">
      <alignment vertical="center"/>
      <protection hidden="1"/>
    </xf>
    <xf numFmtId="3" fontId="54" fillId="2" borderId="8" xfId="0" applyNumberFormat="1" applyFont="1" applyFill="1" applyBorder="1" applyProtection="1">
      <protection hidden="1"/>
    </xf>
    <xf numFmtId="0" fontId="0" fillId="0" borderId="0" xfId="0" applyFill="1" applyBorder="1" applyAlignment="1" applyProtection="1">
      <alignment horizontal="centerContinuous"/>
      <protection hidden="1"/>
    </xf>
    <xf numFmtId="0" fontId="0" fillId="0" borderId="0" xfId="0" applyFill="1" applyBorder="1" applyProtection="1">
      <protection hidden="1"/>
    </xf>
    <xf numFmtId="3" fontId="91" fillId="3" borderId="43" xfId="0" applyNumberFormat="1" applyFont="1" applyFill="1" applyBorder="1" applyAlignment="1" applyProtection="1">
      <protection hidden="1"/>
    </xf>
    <xf numFmtId="3" fontId="91" fillId="3" borderId="7" xfId="0" applyNumberFormat="1" applyFont="1" applyFill="1" applyBorder="1" applyProtection="1">
      <protection hidden="1"/>
    </xf>
    <xf numFmtId="3" fontId="91" fillId="3" borderId="34" xfId="0" applyNumberFormat="1" applyFont="1" applyFill="1" applyBorder="1" applyAlignment="1" applyProtection="1">
      <protection hidden="1"/>
    </xf>
    <xf numFmtId="164" fontId="91" fillId="3" borderId="43" xfId="0" applyNumberFormat="1" applyFont="1" applyFill="1" applyBorder="1" applyProtection="1">
      <protection hidden="1"/>
    </xf>
    <xf numFmtId="164" fontId="91" fillId="3" borderId="57" xfId="0" applyNumberFormat="1" applyFont="1" applyFill="1" applyBorder="1" applyProtection="1">
      <protection hidden="1"/>
    </xf>
    <xf numFmtId="164" fontId="92" fillId="3" borderId="43" xfId="0" applyNumberFormat="1" applyFont="1" applyFill="1" applyBorder="1" applyAlignment="1" applyProtection="1">
      <alignment horizontal="right" vertical="center"/>
      <protection hidden="1"/>
    </xf>
    <xf numFmtId="164" fontId="92" fillId="3" borderId="57" xfId="0" applyNumberFormat="1" applyFont="1" applyFill="1" applyBorder="1" applyAlignment="1" applyProtection="1">
      <alignment horizontal="right" vertical="center"/>
      <protection hidden="1"/>
    </xf>
    <xf numFmtId="0" fontId="44" fillId="0" borderId="0" xfId="0" quotePrefix="1" applyFont="1" applyFill="1" applyBorder="1" applyAlignment="1" applyProtection="1">
      <alignment horizontal="centerContinuous"/>
      <protection hidden="1"/>
    </xf>
    <xf numFmtId="165" fontId="0" fillId="0" borderId="31" xfId="0" applyNumberFormat="1" applyFill="1" applyBorder="1" applyProtection="1">
      <protection hidden="1"/>
    </xf>
    <xf numFmtId="164" fontId="0" fillId="0" borderId="2" xfId="0" applyNumberFormat="1" applyFill="1" applyBorder="1" applyProtection="1">
      <protection hidden="1"/>
    </xf>
    <xf numFmtId="165" fontId="0" fillId="0" borderId="71" xfId="0" applyNumberFormat="1" applyFill="1" applyBorder="1" applyProtection="1">
      <protection hidden="1"/>
    </xf>
    <xf numFmtId="164" fontId="0" fillId="0" borderId="33" xfId="0" applyNumberFormat="1" applyFill="1" applyBorder="1" applyProtection="1">
      <protection hidden="1"/>
    </xf>
    <xf numFmtId="165" fontId="0" fillId="0" borderId="68" xfId="0" applyNumberFormat="1" applyFill="1" applyBorder="1" applyProtection="1">
      <protection hidden="1"/>
    </xf>
    <xf numFmtId="164" fontId="0" fillId="0" borderId="25" xfId="0" applyNumberFormat="1" applyFill="1" applyBorder="1" applyProtection="1">
      <protection hidden="1"/>
    </xf>
    <xf numFmtId="165" fontId="0" fillId="0" borderId="26" xfId="0" applyNumberFormat="1" applyFill="1" applyBorder="1" applyProtection="1">
      <protection hidden="1"/>
    </xf>
    <xf numFmtId="165" fontId="0" fillId="0" borderId="43" xfId="0" applyNumberFormat="1" applyFill="1" applyBorder="1" applyProtection="1">
      <protection hidden="1"/>
    </xf>
    <xf numFmtId="164" fontId="0" fillId="0" borderId="73" xfId="0" applyNumberFormat="1" applyFill="1" applyBorder="1" applyProtection="1">
      <protection hidden="1"/>
    </xf>
    <xf numFmtId="165" fontId="0" fillId="0" borderId="27" xfId="0" applyNumberFormat="1" applyFill="1" applyBorder="1" applyProtection="1">
      <protection hidden="1"/>
    </xf>
    <xf numFmtId="165" fontId="0" fillId="0" borderId="7" xfId="0" applyNumberFormat="1" applyFill="1" applyBorder="1" applyProtection="1">
      <protection hidden="1"/>
    </xf>
    <xf numFmtId="165" fontId="0" fillId="0" borderId="57" xfId="0" applyNumberFormat="1" applyFill="1" applyBorder="1" applyProtection="1">
      <protection hidden="1"/>
    </xf>
    <xf numFmtId="0" fontId="0" fillId="0" borderId="0" xfId="0" applyFill="1" applyAlignment="1" applyProtection="1">
      <alignment horizontal="left"/>
      <protection hidden="1"/>
    </xf>
    <xf numFmtId="0" fontId="0" fillId="0" borderId="0" xfId="0" applyFill="1" applyAlignment="1" applyProtection="1">
      <alignment horizontal="right"/>
      <protection hidden="1"/>
    </xf>
    <xf numFmtId="0" fontId="59" fillId="0" borderId="0" xfId="0" applyFont="1" applyFill="1" applyProtection="1">
      <protection hidden="1"/>
    </xf>
    <xf numFmtId="0" fontId="46" fillId="0" borderId="0" xfId="0" quotePrefix="1" applyFont="1" applyFill="1" applyBorder="1" applyAlignment="1" applyProtection="1">
      <alignment horizontal="left"/>
      <protection hidden="1"/>
    </xf>
    <xf numFmtId="49" fontId="46" fillId="0" borderId="0" xfId="0" applyNumberFormat="1" applyFont="1" applyFill="1" applyBorder="1" applyAlignment="1" applyProtection="1">
      <alignment horizontal="left"/>
      <protection hidden="1"/>
    </xf>
    <xf numFmtId="3" fontId="47" fillId="0" borderId="65" xfId="0" applyNumberFormat="1" applyFont="1" applyFill="1" applyBorder="1" applyAlignment="1" applyProtection="1">
      <alignment horizontal="right" vertical="center"/>
      <protection hidden="1"/>
    </xf>
    <xf numFmtId="164" fontId="47" fillId="0" borderId="66" xfId="0" applyNumberFormat="1" applyFont="1" applyFill="1" applyBorder="1" applyAlignment="1" applyProtection="1">
      <alignment vertical="center"/>
      <protection hidden="1"/>
    </xf>
    <xf numFmtId="165" fontId="47" fillId="0" borderId="65" xfId="0" applyNumberFormat="1" applyFont="1" applyFill="1" applyBorder="1" applyAlignment="1" applyProtection="1">
      <alignment vertical="center"/>
      <protection hidden="1"/>
    </xf>
    <xf numFmtId="3" fontId="47" fillId="0" borderId="20" xfId="0" applyNumberFormat="1" applyFont="1" applyFill="1" applyBorder="1" applyAlignment="1" applyProtection="1">
      <alignment horizontal="right" vertical="center"/>
      <protection hidden="1"/>
    </xf>
    <xf numFmtId="164" fontId="47" fillId="0" borderId="2" xfId="0" applyNumberFormat="1" applyFont="1" applyFill="1" applyBorder="1" applyAlignment="1" applyProtection="1">
      <alignment vertical="center"/>
      <protection hidden="1"/>
    </xf>
    <xf numFmtId="165" fontId="47" fillId="0" borderId="20" xfId="0" applyNumberFormat="1" applyFont="1" applyFill="1" applyBorder="1" applyAlignment="1" applyProtection="1">
      <alignment vertical="center"/>
      <protection hidden="1"/>
    </xf>
    <xf numFmtId="164" fontId="47" fillId="0" borderId="96" xfId="0" applyNumberFormat="1" applyFont="1" applyFill="1" applyBorder="1" applyAlignment="1" applyProtection="1">
      <alignment vertical="center"/>
      <protection hidden="1"/>
    </xf>
    <xf numFmtId="164" fontId="47" fillId="0" borderId="51" xfId="0" applyNumberFormat="1" applyFont="1" applyFill="1" applyBorder="1" applyAlignment="1" applyProtection="1">
      <alignment vertical="center"/>
      <protection hidden="1"/>
    </xf>
    <xf numFmtId="165" fontId="47" fillId="0" borderId="32" xfId="0" applyNumberFormat="1" applyFont="1" applyFill="1" applyBorder="1" applyAlignment="1" applyProtection="1">
      <alignment horizontal="right" vertical="center"/>
      <protection hidden="1"/>
    </xf>
    <xf numFmtId="164" fontId="51" fillId="0" borderId="2" xfId="0" applyNumberFormat="1" applyFont="1" applyFill="1" applyBorder="1" applyAlignment="1" applyProtection="1">
      <alignment vertical="center"/>
      <protection hidden="1"/>
    </xf>
    <xf numFmtId="165" fontId="47" fillId="0" borderId="68" xfId="0" applyNumberFormat="1" applyFont="1" applyFill="1" applyBorder="1" applyAlignment="1" applyProtection="1">
      <alignment vertical="center"/>
      <protection hidden="1"/>
    </xf>
    <xf numFmtId="3" fontId="53" fillId="0" borderId="20" xfId="0" applyNumberFormat="1" applyFont="1" applyFill="1" applyBorder="1" applyAlignment="1" applyProtection="1">
      <alignment horizontal="right" vertical="center"/>
      <protection hidden="1"/>
    </xf>
    <xf numFmtId="164" fontId="53" fillId="0" borderId="2" xfId="0" applyNumberFormat="1" applyFont="1" applyFill="1" applyBorder="1" applyAlignment="1" applyProtection="1">
      <alignment vertical="center"/>
      <protection hidden="1"/>
    </xf>
    <xf numFmtId="165" fontId="53" fillId="0" borderId="20" xfId="0" applyNumberFormat="1" applyFont="1" applyFill="1" applyBorder="1" applyAlignment="1" applyProtection="1">
      <alignment vertical="center"/>
      <protection hidden="1"/>
    </xf>
    <xf numFmtId="3" fontId="0" fillId="0" borderId="32" xfId="0" applyNumberFormat="1" applyFill="1" applyBorder="1" applyAlignment="1" applyProtection="1">
      <alignment horizontal="right" vertical="center"/>
      <protection hidden="1"/>
    </xf>
    <xf numFmtId="164" fontId="53" fillId="0" borderId="68" xfId="0" applyNumberFormat="1" applyFont="1" applyFill="1" applyBorder="1" applyAlignment="1" applyProtection="1">
      <alignment vertical="center"/>
      <protection hidden="1"/>
    </xf>
    <xf numFmtId="165" fontId="53" fillId="0" borderId="32" xfId="0" applyNumberFormat="1" applyFont="1" applyFill="1" applyBorder="1" applyAlignment="1" applyProtection="1">
      <alignment horizontal="right" vertical="center"/>
      <protection hidden="1"/>
    </xf>
    <xf numFmtId="165" fontId="53" fillId="0" borderId="68" xfId="0" applyNumberFormat="1" applyFont="1" applyFill="1" applyBorder="1" applyAlignment="1" applyProtection="1">
      <alignment vertical="center"/>
      <protection hidden="1"/>
    </xf>
    <xf numFmtId="0" fontId="0" fillId="0" borderId="6" xfId="0" applyFont="1" applyFill="1" applyBorder="1" applyAlignment="1" applyProtection="1">
      <alignment horizontal="left" vertical="center"/>
      <protection hidden="1"/>
    </xf>
    <xf numFmtId="3" fontId="53" fillId="0" borderId="21" xfId="0" applyNumberFormat="1" applyFont="1" applyFill="1" applyBorder="1" applyAlignment="1" applyProtection="1">
      <alignment horizontal="right" vertical="center"/>
      <protection hidden="1"/>
    </xf>
    <xf numFmtId="164" fontId="53" fillId="0" borderId="73" xfId="0" applyNumberFormat="1" applyFont="1" applyFill="1" applyBorder="1" applyAlignment="1" applyProtection="1">
      <alignment vertical="center"/>
      <protection hidden="1"/>
    </xf>
    <xf numFmtId="165" fontId="53" fillId="0" borderId="21" xfId="0" applyNumberFormat="1" applyFont="1" applyFill="1" applyBorder="1" applyAlignment="1" applyProtection="1">
      <alignment vertical="center"/>
      <protection hidden="1"/>
    </xf>
    <xf numFmtId="164" fontId="53" fillId="0" borderId="72" xfId="0" applyNumberFormat="1" applyFont="1" applyFill="1" applyBorder="1" applyAlignment="1" applyProtection="1">
      <alignment vertical="center"/>
      <protection hidden="1"/>
    </xf>
    <xf numFmtId="165" fontId="53" fillId="0" borderId="72" xfId="0" applyNumberFormat="1" applyFont="1" applyFill="1" applyBorder="1" applyAlignment="1" applyProtection="1">
      <alignment vertical="center"/>
      <protection hidden="1"/>
    </xf>
    <xf numFmtId="3" fontId="47" fillId="0" borderId="32" xfId="0" applyNumberFormat="1" applyFont="1" applyFill="1" applyBorder="1" applyAlignment="1" applyProtection="1">
      <alignment horizontal="right" vertical="center"/>
      <protection hidden="1"/>
    </xf>
    <xf numFmtId="167" fontId="47" fillId="0" borderId="2" xfId="0" applyNumberFormat="1" applyFont="1" applyFill="1" applyBorder="1" applyAlignment="1" applyProtection="1">
      <alignment horizontal="right" vertical="center"/>
      <protection hidden="1"/>
    </xf>
    <xf numFmtId="164" fontId="47" fillId="0" borderId="68" xfId="0" applyNumberFormat="1" applyFont="1" applyFill="1" applyBorder="1" applyAlignment="1" applyProtection="1">
      <alignment vertical="center"/>
      <protection hidden="1"/>
    </xf>
    <xf numFmtId="167" fontId="53" fillId="0" borderId="25" xfId="0" applyNumberFormat="1" applyFont="1" applyFill="1" applyBorder="1" applyAlignment="1" applyProtection="1">
      <alignment horizontal="right" vertical="center"/>
      <protection hidden="1"/>
    </xf>
    <xf numFmtId="167" fontId="53" fillId="0" borderId="73" xfId="0" applyNumberFormat="1" applyFont="1" applyFill="1" applyBorder="1" applyAlignment="1" applyProtection="1">
      <alignment horizontal="right" vertical="center"/>
      <protection hidden="1"/>
    </xf>
    <xf numFmtId="164" fontId="53" fillId="0" borderId="2" xfId="0" applyNumberFormat="1" applyFont="1" applyFill="1" applyBorder="1" applyAlignment="1" applyProtection="1">
      <alignment horizontal="right" vertical="center"/>
      <protection hidden="1"/>
    </xf>
    <xf numFmtId="164" fontId="53" fillId="0" borderId="73" xfId="0" applyNumberFormat="1" applyFont="1" applyFill="1" applyBorder="1" applyAlignment="1" applyProtection="1">
      <alignment horizontal="right" vertical="center"/>
      <protection hidden="1"/>
    </xf>
    <xf numFmtId="0" fontId="47" fillId="0" borderId="38" xfId="0" quotePrefix="1" applyFont="1" applyFill="1" applyBorder="1" applyAlignment="1" applyProtection="1">
      <alignment horizontal="left" vertical="center"/>
      <protection hidden="1"/>
    </xf>
    <xf numFmtId="3" fontId="53" fillId="0" borderId="24" xfId="0" applyNumberFormat="1" applyFont="1" applyFill="1" applyBorder="1" applyAlignment="1" applyProtection="1">
      <alignment horizontal="right" vertical="center"/>
      <protection hidden="1"/>
    </xf>
    <xf numFmtId="165" fontId="53" fillId="0" borderId="24" xfId="0" applyNumberFormat="1" applyFont="1" applyFill="1" applyBorder="1" applyAlignment="1" applyProtection="1">
      <alignment horizontal="right" vertical="center"/>
      <protection hidden="1"/>
    </xf>
    <xf numFmtId="165" fontId="53" fillId="0" borderId="72" xfId="0" applyNumberFormat="1" applyFont="1" applyFill="1" applyBorder="1" applyAlignment="1" applyProtection="1">
      <alignment horizontal="right" vertical="center"/>
      <protection hidden="1"/>
    </xf>
    <xf numFmtId="164" fontId="53" fillId="0" borderId="25" xfId="0" applyNumberFormat="1" applyFont="1" applyFill="1" applyBorder="1" applyAlignment="1" applyProtection="1">
      <alignment vertical="center"/>
      <protection hidden="1"/>
    </xf>
    <xf numFmtId="0" fontId="87" fillId="0" borderId="0" xfId="21" quotePrefix="1" applyFont="1" applyFill="1" applyAlignment="1" applyProtection="1">
      <alignment horizontal="left" vertical="center"/>
      <protection hidden="1"/>
    </xf>
    <xf numFmtId="0" fontId="87" fillId="0" borderId="0" xfId="21" applyFont="1" applyFill="1" applyAlignment="1" applyProtection="1">
      <alignment horizontal="right" vertical="center"/>
      <protection hidden="1"/>
    </xf>
    <xf numFmtId="164" fontId="57" fillId="3" borderId="71" xfId="0" applyNumberFormat="1" applyFont="1" applyFill="1" applyBorder="1" applyProtection="1">
      <protection hidden="1"/>
    </xf>
    <xf numFmtId="3" fontId="0" fillId="0" borderId="26" xfId="0" applyNumberFormat="1" applyFill="1" applyBorder="1" applyProtection="1">
      <protection hidden="1"/>
    </xf>
    <xf numFmtId="3" fontId="0" fillId="0" borderId="31" xfId="0" applyNumberFormat="1" applyFill="1" applyBorder="1" applyProtection="1">
      <protection hidden="1"/>
    </xf>
    <xf numFmtId="165" fontId="0" fillId="0" borderId="23" xfId="0" applyNumberFormat="1" applyFill="1" applyBorder="1" applyProtection="1">
      <protection hidden="1"/>
    </xf>
    <xf numFmtId="165" fontId="0" fillId="3" borderId="26" xfId="0" applyNumberFormat="1" applyFill="1" applyBorder="1" applyProtection="1">
      <protection hidden="1"/>
    </xf>
    <xf numFmtId="3" fontId="54" fillId="3" borderId="36" xfId="0" applyNumberFormat="1" applyFont="1" applyFill="1" applyBorder="1" applyAlignment="1" applyProtection="1">
      <protection hidden="1"/>
    </xf>
    <xf numFmtId="164" fontId="47" fillId="0" borderId="33" xfId="0" applyNumberFormat="1" applyFont="1" applyFill="1" applyBorder="1" applyAlignment="1" applyProtection="1">
      <alignment vertical="center"/>
      <protection hidden="1"/>
    </xf>
    <xf numFmtId="165" fontId="0" fillId="3" borderId="89" xfId="0" applyNumberFormat="1" applyFill="1" applyBorder="1" applyAlignment="1" applyProtection="1">
      <alignment vertical="center"/>
      <protection hidden="1"/>
    </xf>
    <xf numFmtId="165" fontId="0" fillId="3" borderId="47" xfId="0" applyNumberFormat="1" applyFill="1" applyBorder="1" applyAlignment="1" applyProtection="1">
      <alignment vertical="center"/>
      <protection hidden="1"/>
    </xf>
    <xf numFmtId="165" fontId="0" fillId="3" borderId="47" xfId="0" applyNumberFormat="1" applyFill="1" applyBorder="1" applyAlignment="1" applyProtection="1">
      <alignment horizontal="right" vertical="center"/>
      <protection hidden="1"/>
    </xf>
    <xf numFmtId="3" fontId="47" fillId="0" borderId="50" xfId="0" applyNumberFormat="1" applyFont="1" applyFill="1" applyBorder="1" applyAlignment="1" applyProtection="1">
      <alignment horizontal="right" vertical="center"/>
      <protection hidden="1"/>
    </xf>
    <xf numFmtId="3" fontId="0" fillId="0" borderId="20" xfId="0" applyNumberFormat="1" applyFill="1" applyBorder="1" applyAlignment="1" applyProtection="1">
      <alignment horizontal="right" vertical="center"/>
      <protection hidden="1"/>
    </xf>
    <xf numFmtId="3" fontId="0" fillId="0" borderId="46" xfId="0" applyNumberFormat="1" applyFill="1" applyBorder="1" applyAlignment="1" applyProtection="1">
      <alignment horizontal="right" vertical="center"/>
      <protection hidden="1"/>
    </xf>
    <xf numFmtId="3" fontId="44" fillId="3" borderId="12" xfId="0" applyNumberFormat="1" applyFont="1" applyFill="1" applyBorder="1" applyAlignment="1" applyProtection="1">
      <alignment vertical="center"/>
      <protection hidden="1"/>
    </xf>
    <xf numFmtId="167" fontId="44" fillId="3" borderId="33" xfId="0" applyNumberFormat="1" applyFont="1" applyFill="1" applyBorder="1" applyAlignment="1" applyProtection="1">
      <alignment vertical="center"/>
      <protection hidden="1"/>
    </xf>
    <xf numFmtId="164" fontId="0" fillId="0" borderId="25" xfId="0" applyNumberFormat="1" applyFill="1" applyBorder="1" applyAlignment="1" applyProtection="1">
      <alignment vertical="center"/>
      <protection hidden="1"/>
    </xf>
    <xf numFmtId="164" fontId="0" fillId="0" borderId="73" xfId="0" applyNumberFormat="1" applyFill="1" applyBorder="1" applyAlignment="1" applyProtection="1">
      <alignment vertical="center"/>
      <protection hidden="1"/>
    </xf>
    <xf numFmtId="3" fontId="44" fillId="3" borderId="0" xfId="0" applyNumberFormat="1" applyFont="1" applyFill="1" applyBorder="1" applyAlignment="1" applyProtection="1">
      <alignment vertical="center"/>
      <protection hidden="1"/>
    </xf>
    <xf numFmtId="165" fontId="44" fillId="3" borderId="52" xfId="0" applyNumberFormat="1" applyFont="1" applyFill="1" applyBorder="1" applyAlignment="1" applyProtection="1">
      <alignment vertical="center"/>
      <protection hidden="1"/>
    </xf>
    <xf numFmtId="164" fontId="0" fillId="0" borderId="2" xfId="0" applyNumberFormat="1" applyFill="1" applyBorder="1" applyAlignment="1" applyProtection="1">
      <alignment vertical="center"/>
      <protection hidden="1"/>
    </xf>
    <xf numFmtId="167" fontId="44" fillId="3" borderId="11" xfId="0" applyNumberFormat="1" applyFont="1" applyFill="1" applyBorder="1" applyAlignment="1" applyProtection="1">
      <alignment vertical="center"/>
      <protection hidden="1"/>
    </xf>
    <xf numFmtId="0" fontId="51" fillId="0" borderId="40" xfId="0" quotePrefix="1" applyFont="1" applyFill="1" applyBorder="1" applyAlignment="1" applyProtection="1">
      <alignment vertical="center" wrapText="1"/>
      <protection hidden="1"/>
    </xf>
    <xf numFmtId="3" fontId="47" fillId="0" borderId="79" xfId="0" applyNumberFormat="1" applyFont="1" applyFill="1" applyBorder="1" applyAlignment="1" applyProtection="1">
      <alignment horizontal="right" vertical="center"/>
      <protection hidden="1"/>
    </xf>
    <xf numFmtId="164" fontId="47" fillId="0" borderId="44" xfId="0" applyNumberFormat="1" applyFont="1" applyFill="1" applyBorder="1" applyAlignment="1" applyProtection="1">
      <alignment vertical="center"/>
      <protection hidden="1"/>
    </xf>
    <xf numFmtId="165" fontId="47" fillId="0" borderId="79" xfId="0" applyNumberFormat="1" applyFont="1" applyFill="1" applyBorder="1" applyAlignment="1" applyProtection="1">
      <alignment vertical="center"/>
      <protection hidden="1"/>
    </xf>
    <xf numFmtId="3" fontId="47" fillId="0" borderId="109" xfId="0" applyNumberFormat="1" applyFont="1" applyFill="1" applyBorder="1" applyAlignment="1" applyProtection="1">
      <alignment horizontal="right" vertical="center"/>
      <protection hidden="1"/>
    </xf>
    <xf numFmtId="164" fontId="47" fillId="0" borderId="4" xfId="0" applyNumberFormat="1" applyFont="1" applyFill="1" applyBorder="1" applyAlignment="1" applyProtection="1">
      <alignment vertical="center"/>
      <protection hidden="1"/>
    </xf>
    <xf numFmtId="165" fontId="47" fillId="0" borderId="79" xfId="0" applyNumberFormat="1" applyFont="1" applyFill="1" applyBorder="1" applyAlignment="1" applyProtection="1">
      <alignment horizontal="right" vertical="center"/>
      <protection hidden="1"/>
    </xf>
    <xf numFmtId="164" fontId="51" fillId="0" borderId="44" xfId="0" applyNumberFormat="1" applyFont="1" applyFill="1" applyBorder="1" applyAlignment="1" applyProtection="1">
      <alignment vertical="center"/>
      <protection hidden="1"/>
    </xf>
    <xf numFmtId="165" fontId="47" fillId="0" borderId="4" xfId="0" applyNumberFormat="1" applyFont="1" applyFill="1" applyBorder="1" applyAlignment="1" applyProtection="1">
      <alignment vertical="center"/>
      <protection hidden="1"/>
    </xf>
    <xf numFmtId="0" fontId="51" fillId="0" borderId="13" xfId="0" quotePrefix="1" applyFont="1" applyFill="1" applyBorder="1" applyAlignment="1" applyProtection="1">
      <alignment horizontal="left" vertical="center"/>
      <protection hidden="1"/>
    </xf>
    <xf numFmtId="3" fontId="47" fillId="0" borderId="12" xfId="0" applyNumberFormat="1" applyFont="1" applyFill="1" applyBorder="1" applyAlignment="1" applyProtection="1">
      <alignment horizontal="right" vertical="center"/>
      <protection hidden="1"/>
    </xf>
    <xf numFmtId="165" fontId="47" fillId="0" borderId="12" xfId="0" applyNumberFormat="1" applyFont="1" applyFill="1" applyBorder="1" applyAlignment="1" applyProtection="1">
      <alignment vertical="center"/>
      <protection hidden="1"/>
    </xf>
    <xf numFmtId="3" fontId="47" fillId="0" borderId="0" xfId="0" applyNumberFormat="1" applyFont="1" applyFill="1" applyBorder="1" applyAlignment="1" applyProtection="1">
      <alignment horizontal="right" vertical="center"/>
      <protection hidden="1"/>
    </xf>
    <xf numFmtId="165" fontId="47" fillId="0" borderId="0" xfId="0" applyNumberFormat="1" applyFont="1" applyFill="1" applyBorder="1" applyAlignment="1" applyProtection="1">
      <alignment horizontal="right" vertical="center"/>
      <protection hidden="1"/>
    </xf>
    <xf numFmtId="164" fontId="51" fillId="0" borderId="33" xfId="0" applyNumberFormat="1" applyFont="1" applyFill="1" applyBorder="1" applyAlignment="1" applyProtection="1">
      <alignment horizontal="right" vertical="center"/>
      <protection hidden="1"/>
    </xf>
    <xf numFmtId="165" fontId="47" fillId="0" borderId="52" xfId="0" applyNumberFormat="1" applyFont="1" applyFill="1" applyBorder="1" applyAlignment="1" applyProtection="1">
      <alignment vertical="center"/>
      <protection hidden="1"/>
    </xf>
    <xf numFmtId="0" fontId="62" fillId="0" borderId="40" xfId="0" applyFont="1" applyFill="1" applyBorder="1" applyAlignment="1" applyProtection="1">
      <alignment horizontal="left"/>
      <protection hidden="1"/>
    </xf>
    <xf numFmtId="3" fontId="62" fillId="0" borderId="79" xfId="0" applyNumberFormat="1" applyFont="1" applyFill="1" applyBorder="1" applyAlignment="1" applyProtection="1">
      <alignment vertical="center"/>
      <protection hidden="1"/>
    </xf>
    <xf numFmtId="164" fontId="50" fillId="0" borderId="44" xfId="0" applyNumberFormat="1" applyFont="1" applyFill="1" applyBorder="1" applyAlignment="1" applyProtection="1">
      <alignment vertical="center"/>
      <protection hidden="1"/>
    </xf>
    <xf numFmtId="165" fontId="62" fillId="0" borderId="79" xfId="0" applyNumberFormat="1" applyFont="1" applyFill="1" applyBorder="1" applyAlignment="1" applyProtection="1">
      <alignment vertical="center"/>
      <protection hidden="1"/>
    </xf>
    <xf numFmtId="164" fontId="62" fillId="0" borderId="44" xfId="0" applyNumberFormat="1" applyFont="1" applyFill="1" applyBorder="1" applyAlignment="1" applyProtection="1">
      <alignment vertical="center"/>
      <protection hidden="1"/>
    </xf>
    <xf numFmtId="165" fontId="62" fillId="0" borderId="109" xfId="0" applyNumberFormat="1" applyFont="1" applyFill="1" applyBorder="1" applyAlignment="1" applyProtection="1">
      <alignment vertical="center"/>
      <protection hidden="1"/>
    </xf>
    <xf numFmtId="164" fontId="62" fillId="0" borderId="4" xfId="0" applyNumberFormat="1" applyFont="1" applyFill="1" applyBorder="1" applyAlignment="1" applyProtection="1">
      <alignment vertical="center"/>
      <protection hidden="1"/>
    </xf>
    <xf numFmtId="165" fontId="62" fillId="0" borderId="4" xfId="0" applyNumberFormat="1" applyFont="1" applyFill="1" applyBorder="1" applyAlignment="1" applyProtection="1">
      <alignment vertical="center"/>
      <protection hidden="1"/>
    </xf>
    <xf numFmtId="0" fontId="44" fillId="2" borderId="81" xfId="0" applyFont="1" applyFill="1" applyBorder="1" applyAlignment="1" applyProtection="1">
      <alignment horizontal="center" vertical="center"/>
      <protection hidden="1"/>
    </xf>
    <xf numFmtId="0" fontId="49" fillId="0" borderId="81" xfId="0" applyFont="1" applyBorder="1" applyProtection="1">
      <protection hidden="1"/>
    </xf>
    <xf numFmtId="0" fontId="46" fillId="0" borderId="81" xfId="0" quotePrefix="1" applyFont="1" applyBorder="1" applyAlignment="1" applyProtection="1">
      <alignment horizontal="left"/>
      <protection hidden="1"/>
    </xf>
    <xf numFmtId="0" fontId="0" fillId="0" borderId="81" xfId="0" quotePrefix="1" applyFont="1" applyBorder="1" applyAlignment="1" applyProtection="1">
      <alignment horizontal="left"/>
      <protection hidden="1"/>
    </xf>
    <xf numFmtId="0" fontId="49" fillId="0" borderId="81" xfId="0" quotePrefix="1" applyFont="1" applyBorder="1" applyAlignment="1" applyProtection="1">
      <alignment horizontal="left"/>
      <protection hidden="1"/>
    </xf>
    <xf numFmtId="165" fontId="53" fillId="0" borderId="34" xfId="0" applyNumberFormat="1" applyFont="1" applyFill="1" applyBorder="1" applyAlignment="1" applyProtection="1">
      <alignment horizontal="right" vertical="center"/>
      <protection hidden="1"/>
    </xf>
    <xf numFmtId="164" fontId="47" fillId="0" borderId="52" xfId="0" applyNumberFormat="1" applyFont="1" applyFill="1" applyBorder="1" applyAlignment="1" applyProtection="1">
      <alignment vertical="center"/>
      <protection hidden="1"/>
    </xf>
    <xf numFmtId="3" fontId="47" fillId="0" borderId="94" xfId="0" applyNumberFormat="1" applyFont="1" applyFill="1" applyBorder="1" applyAlignment="1" applyProtection="1">
      <alignment horizontal="right" vertical="center"/>
      <protection hidden="1"/>
    </xf>
    <xf numFmtId="164" fontId="51" fillId="0" borderId="96" xfId="0" applyNumberFormat="1" applyFont="1" applyFill="1" applyBorder="1" applyAlignment="1" applyProtection="1">
      <alignment vertical="center"/>
      <protection hidden="1"/>
    </xf>
    <xf numFmtId="3" fontId="0" fillId="0" borderId="23" xfId="0" applyNumberFormat="1" applyFill="1" applyBorder="1" applyAlignment="1" applyProtection="1">
      <alignment horizontal="right" vertical="center"/>
      <protection hidden="1"/>
    </xf>
    <xf numFmtId="166" fontId="47" fillId="0" borderId="33" xfId="0" applyNumberFormat="1" applyFont="1" applyFill="1" applyBorder="1" applyAlignment="1" applyProtection="1">
      <alignment vertical="center"/>
      <protection hidden="1"/>
    </xf>
    <xf numFmtId="166" fontId="47" fillId="0" borderId="33" xfId="0" applyNumberFormat="1" applyFont="1" applyFill="1" applyBorder="1" applyAlignment="1" applyProtection="1">
      <alignment horizontal="right" vertical="center"/>
      <protection hidden="1"/>
    </xf>
    <xf numFmtId="165" fontId="47" fillId="0" borderId="49" xfId="0" applyNumberFormat="1" applyFont="1" applyFill="1" applyBorder="1" applyAlignment="1" applyProtection="1">
      <alignment horizontal="right" vertical="center"/>
      <protection hidden="1"/>
    </xf>
    <xf numFmtId="165" fontId="47" fillId="0" borderId="51" xfId="0" applyNumberFormat="1" applyFont="1" applyFill="1" applyBorder="1" applyAlignment="1" applyProtection="1">
      <alignment vertical="center"/>
      <protection hidden="1"/>
    </xf>
    <xf numFmtId="3" fontId="0" fillId="0" borderId="24" xfId="0" applyNumberFormat="1" applyFill="1" applyBorder="1" applyAlignment="1" applyProtection="1">
      <alignment horizontal="right" vertical="center"/>
      <protection hidden="1"/>
    </xf>
    <xf numFmtId="165" fontId="47" fillId="0" borderId="12" xfId="0" applyNumberFormat="1" applyFont="1" applyFill="1" applyBorder="1" applyAlignment="1" applyProtection="1">
      <alignment horizontal="right" vertical="center"/>
      <protection hidden="1"/>
    </xf>
    <xf numFmtId="165" fontId="0" fillId="0" borderId="24" xfId="0" applyNumberFormat="1" applyFill="1" applyBorder="1" applyProtection="1">
      <protection hidden="1"/>
    </xf>
    <xf numFmtId="164" fontId="0" fillId="0" borderId="96" xfId="0" applyNumberFormat="1" applyFill="1" applyBorder="1" applyAlignment="1" applyProtection="1">
      <alignment vertical="center"/>
      <protection hidden="1"/>
    </xf>
    <xf numFmtId="3" fontId="0" fillId="0" borderId="0" xfId="0" applyNumberFormat="1" applyProtection="1">
      <protection hidden="1"/>
    </xf>
    <xf numFmtId="0" fontId="73" fillId="2" borderId="32" xfId="0" quotePrefix="1" applyFont="1" applyFill="1" applyBorder="1" applyAlignment="1" applyProtection="1">
      <alignment horizontal="center"/>
      <protection hidden="1"/>
    </xf>
    <xf numFmtId="165" fontId="54" fillId="2" borderId="45" xfId="0" applyNumberFormat="1" applyFont="1" applyFill="1" applyBorder="1" applyProtection="1">
      <protection hidden="1"/>
    </xf>
    <xf numFmtId="165" fontId="54" fillId="2" borderId="33" xfId="0" applyNumberFormat="1" applyFont="1" applyFill="1" applyBorder="1" applyProtection="1">
      <protection hidden="1"/>
    </xf>
    <xf numFmtId="3" fontId="73" fillId="2" borderId="87" xfId="0" applyNumberFormat="1" applyFont="1" applyFill="1" applyBorder="1" applyProtection="1">
      <protection hidden="1"/>
    </xf>
    <xf numFmtId="3" fontId="73" fillId="2" borderId="2" xfId="0" applyNumberFormat="1" applyFont="1" applyFill="1" applyBorder="1" applyProtection="1">
      <protection hidden="1"/>
    </xf>
    <xf numFmtId="165" fontId="54" fillId="2" borderId="111" xfId="0" applyNumberFormat="1" applyFont="1" applyFill="1" applyBorder="1" applyProtection="1">
      <protection hidden="1"/>
    </xf>
    <xf numFmtId="3" fontId="54" fillId="2" borderId="16" xfId="0" applyNumberFormat="1" applyFont="1" applyFill="1" applyBorder="1" applyProtection="1">
      <protection hidden="1"/>
    </xf>
    <xf numFmtId="0" fontId="53" fillId="0" borderId="61" xfId="0" applyNumberFormat="1" applyFont="1" applyFill="1" applyBorder="1" applyAlignment="1" applyProtection="1">
      <alignment horizontal="centerContinuous" vertical="center"/>
      <protection hidden="1"/>
    </xf>
    <xf numFmtId="0" fontId="53" fillId="0" borderId="62" xfId="0" applyNumberFormat="1" applyFont="1" applyFill="1" applyBorder="1" applyAlignment="1" applyProtection="1">
      <alignment horizontal="centerContinuous" vertical="center"/>
      <protection hidden="1"/>
    </xf>
    <xf numFmtId="0" fontId="53" fillId="0" borderId="62" xfId="0" applyNumberFormat="1" applyFont="1" applyFill="1" applyBorder="1" applyAlignment="1" applyProtection="1">
      <alignment horizontal="center" vertical="center"/>
      <protection hidden="1"/>
    </xf>
    <xf numFmtId="0" fontId="53" fillId="0" borderId="61" xfId="0" applyNumberFormat="1" applyFont="1" applyFill="1" applyBorder="1" applyAlignment="1" applyProtection="1">
      <alignment horizontal="center" vertical="center"/>
      <protection hidden="1"/>
    </xf>
    <xf numFmtId="0" fontId="53" fillId="0" borderId="158" xfId="0" applyNumberFormat="1" applyFont="1" applyFill="1" applyBorder="1" applyAlignment="1" applyProtection="1">
      <alignment horizontal="centerContinuous" vertical="center"/>
      <protection hidden="1"/>
    </xf>
    <xf numFmtId="0" fontId="53" fillId="0" borderId="37" xfId="0" applyNumberFormat="1" applyFont="1" applyFill="1" applyBorder="1" applyAlignment="1" applyProtection="1">
      <alignment horizontal="center"/>
      <protection hidden="1"/>
    </xf>
    <xf numFmtId="0" fontId="53" fillId="0" borderId="159" xfId="0" quotePrefix="1" applyNumberFormat="1" applyFont="1" applyFill="1" applyBorder="1" applyAlignment="1" applyProtection="1">
      <alignment horizontal="center" vertical="top"/>
      <protection hidden="1"/>
    </xf>
    <xf numFmtId="164" fontId="53" fillId="0" borderId="83" xfId="0" applyNumberFormat="1" applyFont="1" applyFill="1" applyBorder="1" applyAlignment="1" applyProtection="1">
      <alignment vertical="center"/>
      <protection hidden="1"/>
    </xf>
    <xf numFmtId="167" fontId="47" fillId="0" borderId="52" xfId="0" applyNumberFormat="1" applyFont="1" applyFill="1" applyBorder="1" applyAlignment="1" applyProtection="1">
      <alignment vertical="center"/>
      <protection hidden="1"/>
    </xf>
    <xf numFmtId="164" fontId="47" fillId="0" borderId="160" xfId="0" applyNumberFormat="1" applyFont="1" applyFill="1" applyBorder="1" applyAlignment="1" applyProtection="1">
      <alignment vertical="center"/>
      <protection hidden="1"/>
    </xf>
    <xf numFmtId="164" fontId="53" fillId="0" borderId="10" xfId="0" applyNumberFormat="1" applyFont="1" applyFill="1" applyBorder="1" applyAlignment="1" applyProtection="1">
      <alignment vertical="center"/>
      <protection hidden="1"/>
    </xf>
    <xf numFmtId="3" fontId="51" fillId="0" borderId="50" xfId="0" applyNumberFormat="1" applyFont="1" applyFill="1" applyBorder="1" applyAlignment="1" applyProtection="1">
      <alignment horizontal="right" vertical="center"/>
      <protection hidden="1"/>
    </xf>
    <xf numFmtId="165" fontId="51" fillId="0" borderId="50" xfId="0" applyNumberFormat="1" applyFont="1" applyFill="1" applyBorder="1" applyAlignment="1" applyProtection="1">
      <alignment vertical="center"/>
      <protection hidden="1"/>
    </xf>
    <xf numFmtId="3" fontId="51" fillId="0" borderId="49" xfId="0" applyNumberFormat="1" applyFont="1" applyFill="1" applyBorder="1" applyAlignment="1" applyProtection="1">
      <alignment horizontal="right" vertical="center"/>
      <protection hidden="1"/>
    </xf>
    <xf numFmtId="164" fontId="51" fillId="0" borderId="51" xfId="0" applyNumberFormat="1" applyFont="1" applyFill="1" applyBorder="1" applyAlignment="1" applyProtection="1">
      <alignment vertical="center"/>
      <protection hidden="1"/>
    </xf>
    <xf numFmtId="165" fontId="51" fillId="0" borderId="49" xfId="0" applyNumberFormat="1" applyFont="1" applyFill="1" applyBorder="1" applyAlignment="1" applyProtection="1">
      <alignment horizontal="right" vertical="center"/>
      <protection hidden="1"/>
    </xf>
    <xf numFmtId="164" fontId="51" fillId="0" borderId="96" xfId="0" applyNumberFormat="1" applyFont="1" applyFill="1" applyBorder="1" applyAlignment="1" applyProtection="1">
      <alignment horizontal="right" vertical="center"/>
      <protection hidden="1"/>
    </xf>
    <xf numFmtId="165" fontId="51" fillId="0" borderId="51" xfId="0" applyNumberFormat="1" applyFont="1" applyFill="1" applyBorder="1" applyAlignment="1" applyProtection="1">
      <alignment vertical="center"/>
      <protection hidden="1"/>
    </xf>
    <xf numFmtId="3" fontId="0" fillId="0" borderId="34" xfId="0" applyNumberFormat="1" applyFill="1" applyBorder="1" applyAlignment="1" applyProtection="1">
      <alignment horizontal="right" vertical="center"/>
      <protection hidden="1"/>
    </xf>
    <xf numFmtId="164" fontId="51" fillId="0" borderId="52" xfId="0" applyNumberFormat="1" applyFont="1" applyFill="1" applyBorder="1" applyAlignment="1" applyProtection="1">
      <alignment vertical="center"/>
      <protection hidden="1"/>
    </xf>
    <xf numFmtId="165" fontId="47" fillId="0" borderId="94" xfId="0" applyNumberFormat="1" applyFont="1" applyFill="1" applyBorder="1" applyAlignment="1" applyProtection="1">
      <alignment horizontal="right" vertical="center"/>
      <protection hidden="1"/>
    </xf>
    <xf numFmtId="164" fontId="47" fillId="0" borderId="96" xfId="0" applyNumberFormat="1" applyFont="1" applyFill="1" applyBorder="1" applyAlignment="1" applyProtection="1">
      <alignment horizontal="right" vertical="center"/>
      <protection hidden="1"/>
    </xf>
    <xf numFmtId="3" fontId="47" fillId="0" borderId="110" xfId="0" applyNumberFormat="1" applyFont="1" applyFill="1" applyBorder="1" applyAlignment="1" applyProtection="1">
      <alignment horizontal="right" vertical="center"/>
      <protection hidden="1"/>
    </xf>
    <xf numFmtId="165" fontId="47" fillId="0" borderId="110" xfId="0" applyNumberFormat="1" applyFont="1" applyFill="1" applyBorder="1" applyAlignment="1" applyProtection="1">
      <alignment horizontal="right" vertical="center"/>
      <protection hidden="1"/>
    </xf>
    <xf numFmtId="165" fontId="47" fillId="0" borderId="51" xfId="0" applyNumberFormat="1" applyFont="1" applyFill="1" applyBorder="1" applyAlignment="1" applyProtection="1">
      <alignment horizontal="right" vertical="center"/>
      <protection hidden="1"/>
    </xf>
    <xf numFmtId="165" fontId="0" fillId="0" borderId="6" xfId="0" applyNumberFormat="1" applyFill="1" applyBorder="1" applyProtection="1">
      <protection hidden="1"/>
    </xf>
    <xf numFmtId="165" fontId="0" fillId="0" borderId="10" xfId="0" applyNumberFormat="1" applyFill="1" applyBorder="1" applyProtection="1">
      <protection hidden="1"/>
    </xf>
    <xf numFmtId="0" fontId="53" fillId="0" borderId="158" xfId="0" applyNumberFormat="1" applyFont="1" applyFill="1" applyBorder="1" applyAlignment="1" applyProtection="1">
      <alignment horizontal="center" vertical="center"/>
      <protection hidden="1"/>
    </xf>
    <xf numFmtId="165" fontId="100" fillId="0" borderId="23" xfId="0" applyNumberFormat="1" applyFont="1" applyFill="1" applyBorder="1" applyProtection="1">
      <protection hidden="1"/>
    </xf>
    <xf numFmtId="3" fontId="0" fillId="0" borderId="23" xfId="0" applyNumberFormat="1" applyFill="1" applyBorder="1" applyProtection="1">
      <protection hidden="1"/>
    </xf>
    <xf numFmtId="165" fontId="44" fillId="3" borderId="13" xfId="0" applyNumberFormat="1" applyFont="1" applyFill="1" applyBorder="1" applyAlignment="1" applyProtection="1">
      <alignment vertical="center"/>
      <protection hidden="1"/>
    </xf>
    <xf numFmtId="165" fontId="0" fillId="3" borderId="6" xfId="0" applyNumberFormat="1" applyFill="1" applyBorder="1" applyAlignment="1" applyProtection="1">
      <alignment vertical="center"/>
      <protection hidden="1"/>
    </xf>
    <xf numFmtId="165" fontId="0" fillId="3" borderId="38" xfId="0" applyNumberFormat="1" applyFill="1" applyBorder="1" applyAlignment="1" applyProtection="1">
      <alignment vertical="center"/>
      <protection hidden="1"/>
    </xf>
    <xf numFmtId="165" fontId="0" fillId="3" borderId="83" xfId="0" applyNumberFormat="1" applyFill="1" applyBorder="1" applyAlignment="1" applyProtection="1">
      <alignment vertical="center"/>
      <protection hidden="1"/>
    </xf>
    <xf numFmtId="164" fontId="44" fillId="3" borderId="52" xfId="0" applyNumberFormat="1" applyFont="1" applyFill="1" applyBorder="1" applyAlignment="1" applyProtection="1">
      <alignment vertical="center"/>
      <protection hidden="1"/>
    </xf>
    <xf numFmtId="0" fontId="44" fillId="2" borderId="18" xfId="0" quotePrefix="1" applyFont="1" applyFill="1" applyBorder="1" applyAlignment="1" applyProtection="1">
      <alignment vertical="center"/>
      <protection hidden="1"/>
    </xf>
    <xf numFmtId="0" fontId="0" fillId="3" borderId="53"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57" fillId="3" borderId="31" xfId="0" quotePrefix="1" applyFont="1" applyFill="1" applyBorder="1" applyAlignment="1" applyProtection="1">
      <alignment horizontal="center"/>
      <protection hidden="1"/>
    </xf>
    <xf numFmtId="0" fontId="57" fillId="3" borderId="74" xfId="0" quotePrefix="1" applyFont="1" applyFill="1" applyBorder="1" applyAlignment="1" applyProtection="1">
      <alignment horizontal="center"/>
      <protection hidden="1"/>
    </xf>
    <xf numFmtId="0" fontId="57" fillId="3" borderId="43" xfId="0" quotePrefix="1" applyFont="1" applyFill="1" applyBorder="1" applyAlignment="1" applyProtection="1">
      <alignment horizontal="center"/>
      <protection hidden="1"/>
    </xf>
    <xf numFmtId="164" fontId="57" fillId="3" borderId="9" xfId="0" applyNumberFormat="1" applyFont="1" applyFill="1" applyBorder="1" applyProtection="1">
      <protection hidden="1"/>
    </xf>
    <xf numFmtId="164" fontId="57" fillId="3" borderId="7" xfId="0" applyNumberFormat="1" applyFont="1" applyFill="1" applyBorder="1" applyProtection="1">
      <protection hidden="1"/>
    </xf>
    <xf numFmtId="0" fontId="0" fillId="3" borderId="41" xfId="0" applyFill="1" applyBorder="1" applyAlignment="1" applyProtection="1">
      <alignment horizontal="center"/>
      <protection hidden="1"/>
    </xf>
    <xf numFmtId="165" fontId="54" fillId="3" borderId="47" xfId="0" applyNumberFormat="1" applyFont="1" applyFill="1" applyBorder="1" applyAlignment="1" applyProtection="1">
      <alignment horizontal="right"/>
      <protection hidden="1"/>
    </xf>
    <xf numFmtId="164" fontId="57" fillId="3" borderId="17" xfId="0" applyNumberFormat="1" applyFont="1" applyFill="1" applyBorder="1" applyProtection="1">
      <protection hidden="1"/>
    </xf>
    <xf numFmtId="164" fontId="57" fillId="3" borderId="30" xfId="0" applyNumberFormat="1" applyFont="1" applyFill="1" applyBorder="1" applyProtection="1">
      <protection hidden="1"/>
    </xf>
    <xf numFmtId="164" fontId="66" fillId="3" borderId="14" xfId="0" applyNumberFormat="1" applyFont="1" applyFill="1" applyBorder="1" applyProtection="1">
      <protection hidden="1"/>
    </xf>
    <xf numFmtId="0" fontId="49" fillId="0" borderId="86" xfId="0" applyFont="1" applyBorder="1" applyProtection="1">
      <protection hidden="1"/>
    </xf>
    <xf numFmtId="164" fontId="66" fillId="2" borderId="86" xfId="0" applyNumberFormat="1" applyFont="1" applyFill="1" applyBorder="1" applyAlignment="1" applyProtection="1">
      <alignment horizontal="center"/>
      <protection hidden="1"/>
    </xf>
    <xf numFmtId="3" fontId="91" fillId="3" borderId="22" xfId="0" applyNumberFormat="1" applyFont="1" applyFill="1" applyBorder="1" applyAlignment="1" applyProtection="1">
      <protection hidden="1"/>
    </xf>
    <xf numFmtId="3" fontId="101" fillId="3" borderId="16" xfId="0" applyNumberFormat="1" applyFont="1" applyFill="1" applyBorder="1" applyAlignment="1" applyProtection="1">
      <alignment horizontal="right" vertical="center"/>
      <protection hidden="1"/>
    </xf>
    <xf numFmtId="0" fontId="53" fillId="0" borderId="0" xfId="0" applyFont="1" applyFill="1" applyBorder="1" applyAlignment="1" applyProtection="1">
      <alignment horizontal="left" vertical="center"/>
      <protection hidden="1"/>
    </xf>
    <xf numFmtId="0" fontId="47" fillId="0" borderId="0" xfId="0" quotePrefix="1" applyFont="1" applyFill="1" applyBorder="1" applyAlignment="1" applyProtection="1">
      <alignment horizontal="left" vertical="center"/>
      <protection hidden="1"/>
    </xf>
    <xf numFmtId="0" fontId="51" fillId="0" borderId="0" xfId="0" quotePrefix="1" applyFont="1" applyFill="1" applyBorder="1" applyAlignment="1" applyProtection="1">
      <alignment horizontal="left" vertical="center"/>
      <protection hidden="1"/>
    </xf>
    <xf numFmtId="0" fontId="51" fillId="0" borderId="0" xfId="0" quotePrefix="1" applyFont="1" applyFill="1" applyBorder="1" applyAlignment="1" applyProtection="1">
      <alignment vertical="center" wrapText="1"/>
      <protection hidden="1"/>
    </xf>
    <xf numFmtId="0" fontId="0" fillId="0" borderId="0" xfId="0" applyFill="1" applyBorder="1" applyAlignment="1" applyProtection="1">
      <alignment horizontal="left" vertical="center"/>
      <protection hidden="1"/>
    </xf>
    <xf numFmtId="0" fontId="49" fillId="0" borderId="0" xfId="0" applyFont="1" applyFill="1" applyBorder="1" applyAlignment="1" applyProtection="1">
      <alignment vertical="center"/>
      <protection hidden="1"/>
    </xf>
    <xf numFmtId="0" fontId="0" fillId="0" borderId="0" xfId="0" applyFont="1" applyFill="1" applyBorder="1" applyAlignment="1" applyProtection="1">
      <alignment horizontal="left" vertical="center"/>
      <protection hidden="1"/>
    </xf>
    <xf numFmtId="0" fontId="51" fillId="0" borderId="0" xfId="0" applyFont="1" applyFill="1" applyBorder="1" applyAlignment="1" applyProtection="1">
      <alignment vertical="center"/>
      <protection hidden="1"/>
    </xf>
    <xf numFmtId="0" fontId="62" fillId="0" borderId="0" xfId="0" applyFont="1" applyFill="1" applyBorder="1" applyAlignment="1" applyProtection="1">
      <alignment horizontal="left"/>
      <protection hidden="1"/>
    </xf>
    <xf numFmtId="0" fontId="51" fillId="0" borderId="0" xfId="0" applyFont="1" applyFill="1" applyBorder="1" applyAlignment="1" applyProtection="1">
      <alignment horizontal="left" vertical="center"/>
      <protection hidden="1"/>
    </xf>
    <xf numFmtId="164" fontId="92" fillId="3" borderId="60" xfId="0" applyNumberFormat="1" applyFont="1" applyFill="1" applyBorder="1" applyAlignment="1" applyProtection="1">
      <alignment horizontal="right" vertical="center"/>
      <protection hidden="1"/>
    </xf>
    <xf numFmtId="167" fontId="0" fillId="0" borderId="71" xfId="0" applyNumberFormat="1" applyFill="1" applyBorder="1" applyProtection="1">
      <protection hidden="1"/>
    </xf>
    <xf numFmtId="167" fontId="90" fillId="0" borderId="71" xfId="0" applyNumberFormat="1" applyFont="1" applyFill="1" applyBorder="1" applyProtection="1">
      <protection hidden="1"/>
    </xf>
    <xf numFmtId="167" fontId="90" fillId="3" borderId="71" xfId="0" applyNumberFormat="1" applyFont="1" applyFill="1" applyBorder="1" applyProtection="1">
      <protection hidden="1"/>
    </xf>
    <xf numFmtId="167" fontId="90" fillId="0" borderId="24" xfId="0" applyNumberFormat="1" applyFont="1" applyFill="1" applyBorder="1" applyProtection="1">
      <protection hidden="1"/>
    </xf>
    <xf numFmtId="167" fontId="90" fillId="0" borderId="72" xfId="0" applyNumberFormat="1" applyFont="1" applyFill="1" applyBorder="1" applyProtection="1">
      <protection hidden="1"/>
    </xf>
    <xf numFmtId="3" fontId="54" fillId="3" borderId="47" xfId="0" applyNumberFormat="1" applyFont="1" applyFill="1" applyBorder="1" applyAlignment="1" applyProtection="1">
      <alignment horizontal="right"/>
      <protection hidden="1"/>
    </xf>
    <xf numFmtId="0" fontId="44" fillId="0" borderId="6" xfId="0" applyFont="1" applyFill="1" applyBorder="1" applyAlignment="1" applyProtection="1">
      <alignment horizontal="left"/>
      <protection hidden="1"/>
    </xf>
    <xf numFmtId="0" fontId="44" fillId="0" borderId="6" xfId="0" quotePrefix="1" applyFont="1" applyFill="1" applyBorder="1" applyAlignment="1" applyProtection="1">
      <alignment horizontal="left"/>
      <protection hidden="1"/>
    </xf>
    <xf numFmtId="0" fontId="0" fillId="0" borderId="34" xfId="0" applyFont="1" applyBorder="1" applyAlignment="1" applyProtection="1">
      <alignment horizontal="left"/>
      <protection hidden="1"/>
    </xf>
    <xf numFmtId="0" fontId="0" fillId="0" borderId="0" xfId="0" applyAlignment="1" applyProtection="1">
      <alignment horizontal="left"/>
      <protection hidden="1"/>
    </xf>
    <xf numFmtId="0" fontId="48" fillId="0" borderId="0" xfId="0" applyFont="1" applyFill="1" applyBorder="1" applyAlignment="1" applyProtection="1">
      <alignment horizontal="center" vertical="center"/>
      <protection hidden="1"/>
    </xf>
    <xf numFmtId="49" fontId="53" fillId="0" borderId="18" xfId="0" quotePrefix="1" applyNumberFormat="1" applyFont="1" applyFill="1" applyBorder="1" applyAlignment="1" applyProtection="1">
      <alignment horizontal="center"/>
      <protection hidden="1"/>
    </xf>
    <xf numFmtId="0" fontId="53" fillId="0" borderId="4" xfId="0" quotePrefix="1" applyNumberFormat="1" applyFont="1" applyFill="1" applyBorder="1" applyAlignment="1" applyProtection="1">
      <alignment horizontal="center"/>
      <protection hidden="1"/>
    </xf>
    <xf numFmtId="0" fontId="54" fillId="3" borderId="34" xfId="0" applyFont="1" applyFill="1" applyBorder="1" applyAlignment="1" applyProtection="1">
      <alignment horizontal="right"/>
      <protection hidden="1"/>
    </xf>
    <xf numFmtId="49" fontId="53" fillId="0" borderId="3" xfId="0" quotePrefix="1" applyNumberFormat="1" applyFont="1" applyFill="1" applyBorder="1" applyAlignment="1" applyProtection="1">
      <alignment horizontal="center"/>
      <protection hidden="1"/>
    </xf>
    <xf numFmtId="0" fontId="49" fillId="0" borderId="0" xfId="0" applyFont="1" applyBorder="1" applyAlignment="1" applyProtection="1">
      <alignment horizontal="center" vertical="center"/>
      <protection hidden="1"/>
    </xf>
    <xf numFmtId="0" fontId="48" fillId="0" borderId="67" xfId="0" applyFont="1" applyBorder="1" applyAlignment="1" applyProtection="1">
      <alignment vertical="center"/>
      <protection hidden="1"/>
    </xf>
    <xf numFmtId="0" fontId="75" fillId="0" borderId="0" xfId="1" applyFont="1" applyFill="1" applyAlignment="1" applyProtection="1">
      <protection hidden="1"/>
    </xf>
    <xf numFmtId="0" fontId="134" fillId="0" borderId="0" xfId="1" applyFont="1" applyFill="1" applyAlignment="1" applyProtection="1">
      <protection hidden="1"/>
    </xf>
    <xf numFmtId="0" fontId="50" fillId="0" borderId="0" xfId="0" applyFont="1" applyProtection="1">
      <protection hidden="1"/>
    </xf>
    <xf numFmtId="0" fontId="134" fillId="0" borderId="0" xfId="1" applyFont="1" applyAlignment="1" applyProtection="1">
      <protection hidden="1"/>
    </xf>
    <xf numFmtId="0" fontId="76" fillId="0" borderId="0" xfId="0" applyFont="1" applyFill="1" applyProtection="1">
      <protection hidden="1"/>
    </xf>
    <xf numFmtId="0" fontId="90" fillId="2" borderId="0" xfId="0" applyFont="1" applyFill="1" applyAlignment="1" applyProtection="1">
      <alignment horizontal="right"/>
      <protection hidden="1"/>
    </xf>
    <xf numFmtId="3" fontId="103" fillId="0" borderId="0" xfId="0" applyNumberFormat="1" applyFont="1" applyProtection="1">
      <protection hidden="1"/>
    </xf>
    <xf numFmtId="0" fontId="136" fillId="0" borderId="0" xfId="1" applyFont="1" applyFill="1" applyAlignment="1" applyProtection="1">
      <alignment vertical="center"/>
      <protection hidden="1"/>
    </xf>
    <xf numFmtId="0" fontId="77" fillId="0" borderId="0" xfId="21" applyFont="1" applyFill="1" applyAlignment="1" applyProtection="1">
      <alignment vertical="center"/>
      <protection hidden="1"/>
    </xf>
    <xf numFmtId="167" fontId="77" fillId="0" borderId="0" xfId="21" applyNumberFormat="1" applyFont="1" applyFill="1" applyAlignment="1" applyProtection="1">
      <alignment vertical="center"/>
      <protection hidden="1"/>
    </xf>
    <xf numFmtId="49" fontId="77" fillId="0" borderId="94" xfId="21" applyNumberFormat="1" applyFont="1" applyFill="1" applyBorder="1" applyAlignment="1" applyProtection="1">
      <alignment horizontal="center"/>
      <protection hidden="1"/>
    </xf>
    <xf numFmtId="0" fontId="77" fillId="0" borderId="35" xfId="21" applyNumberFormat="1" applyFont="1" applyFill="1" applyBorder="1" applyAlignment="1" applyProtection="1">
      <alignment horizontal="center"/>
      <protection hidden="1"/>
    </xf>
    <xf numFmtId="49" fontId="77" fillId="0" borderId="162" xfId="21" applyNumberFormat="1" applyFont="1" applyFill="1" applyBorder="1" applyAlignment="1" applyProtection="1">
      <alignment horizontal="center"/>
      <protection hidden="1"/>
    </xf>
    <xf numFmtId="0" fontId="77" fillId="0" borderId="14" xfId="21" applyNumberFormat="1" applyFont="1" applyFill="1" applyBorder="1" applyAlignment="1" applyProtection="1">
      <alignment horizontal="center" vertical="top" wrapText="1"/>
      <protection hidden="1"/>
    </xf>
    <xf numFmtId="49" fontId="97" fillId="0" borderId="6" xfId="21" applyNumberFormat="1" applyFont="1" applyFill="1" applyBorder="1" applyAlignment="1" applyProtection="1">
      <alignment horizontal="left" vertical="center" indent="1"/>
      <protection hidden="1"/>
    </xf>
    <xf numFmtId="167" fontId="89" fillId="0" borderId="71" xfId="21" applyNumberFormat="1" applyFont="1" applyFill="1" applyBorder="1" applyAlignment="1" applyProtection="1">
      <alignment horizontal="right" vertical="center"/>
      <protection hidden="1"/>
    </xf>
    <xf numFmtId="167" fontId="89" fillId="0" borderId="5" xfId="21" applyNumberFormat="1" applyFont="1" applyFill="1" applyBorder="1" applyAlignment="1" applyProtection="1">
      <alignment horizontal="right" vertical="center"/>
      <protection hidden="1"/>
    </xf>
    <xf numFmtId="167" fontId="89" fillId="0" borderId="38" xfId="21" applyNumberFormat="1" applyFont="1" applyFill="1" applyBorder="1" applyAlignment="1" applyProtection="1">
      <alignment horizontal="right" vertical="center"/>
      <protection hidden="1"/>
    </xf>
    <xf numFmtId="167" fontId="89" fillId="0" borderId="31" xfId="21" applyNumberFormat="1" applyFont="1" applyFill="1" applyBorder="1" applyAlignment="1" applyProtection="1">
      <alignment vertical="center"/>
      <protection hidden="1"/>
    </xf>
    <xf numFmtId="167" fontId="89" fillId="0" borderId="2" xfId="21" applyNumberFormat="1" applyFont="1" applyFill="1" applyBorder="1" applyAlignment="1" applyProtection="1">
      <alignment vertical="center"/>
      <protection hidden="1"/>
    </xf>
    <xf numFmtId="0" fontId="97" fillId="0" borderId="38" xfId="21" applyFont="1" applyFill="1" applyBorder="1" applyAlignment="1" applyProtection="1">
      <alignment horizontal="left" vertical="center" indent="1"/>
      <protection hidden="1"/>
    </xf>
    <xf numFmtId="167" fontId="89" fillId="0" borderId="26" xfId="21" applyNumberFormat="1" applyFont="1" applyFill="1" applyBorder="1" applyAlignment="1" applyProtection="1">
      <alignment horizontal="right" vertical="center"/>
      <protection hidden="1"/>
    </xf>
    <xf numFmtId="167" fontId="89" fillId="0" borderId="82" xfId="21" applyNumberFormat="1" applyFont="1" applyFill="1" applyBorder="1" applyAlignment="1" applyProtection="1">
      <alignment horizontal="right" vertical="center"/>
      <protection hidden="1"/>
    </xf>
    <xf numFmtId="167" fontId="89" fillId="0" borderId="82" xfId="21" applyNumberFormat="1" applyFont="1" applyFill="1" applyBorder="1" applyAlignment="1" applyProtection="1">
      <alignment vertical="center"/>
      <protection hidden="1"/>
    </xf>
    <xf numFmtId="167" fontId="89" fillId="0" borderId="23" xfId="21" applyNumberFormat="1" applyFont="1" applyFill="1" applyBorder="1" applyAlignment="1" applyProtection="1">
      <alignment vertical="center"/>
      <protection hidden="1"/>
    </xf>
    <xf numFmtId="167" fontId="89" fillId="0" borderId="25" xfId="21" applyNumberFormat="1" applyFont="1" applyFill="1" applyBorder="1" applyAlignment="1" applyProtection="1">
      <alignment vertical="center"/>
      <protection hidden="1"/>
    </xf>
    <xf numFmtId="167" fontId="89" fillId="0" borderId="23" xfId="21" applyNumberFormat="1" applyFont="1" applyFill="1" applyBorder="1" applyAlignment="1" applyProtection="1">
      <alignment horizontal="right" vertical="center"/>
      <protection hidden="1"/>
    </xf>
    <xf numFmtId="0" fontId="97" fillId="3" borderId="38" xfId="21" applyFont="1" applyFill="1" applyBorder="1" applyAlignment="1" applyProtection="1">
      <alignment horizontal="left" vertical="center" indent="1"/>
      <protection hidden="1"/>
    </xf>
    <xf numFmtId="167" fontId="89" fillId="3" borderId="26" xfId="21" applyNumberFormat="1" applyFont="1" applyFill="1" applyBorder="1" applyAlignment="1" applyProtection="1">
      <alignment horizontal="right" vertical="center"/>
      <protection hidden="1"/>
    </xf>
    <xf numFmtId="167" fontId="89" fillId="3" borderId="82" xfId="21" applyNumberFormat="1" applyFont="1" applyFill="1" applyBorder="1" applyAlignment="1" applyProtection="1">
      <alignment horizontal="right" vertical="center"/>
      <protection hidden="1"/>
    </xf>
    <xf numFmtId="167" fontId="89" fillId="3" borderId="38" xfId="21" applyNumberFormat="1" applyFont="1" applyFill="1" applyBorder="1" applyAlignment="1" applyProtection="1">
      <alignment horizontal="right" vertical="center"/>
      <protection hidden="1"/>
    </xf>
    <xf numFmtId="167" fontId="89" fillId="3" borderId="23" xfId="21" applyNumberFormat="1" applyFont="1" applyFill="1" applyBorder="1" applyAlignment="1" applyProtection="1">
      <alignment vertical="center"/>
      <protection hidden="1"/>
    </xf>
    <xf numFmtId="167" fontId="89" fillId="3" borderId="82" xfId="21" applyNumberFormat="1" applyFont="1" applyFill="1" applyBorder="1" applyAlignment="1" applyProtection="1">
      <alignment vertical="center"/>
      <protection hidden="1"/>
    </xf>
    <xf numFmtId="167" fontId="89" fillId="3" borderId="25" xfId="21" applyNumberFormat="1" applyFont="1" applyFill="1" applyBorder="1" applyAlignment="1" applyProtection="1">
      <alignment vertical="center"/>
      <protection hidden="1"/>
    </xf>
    <xf numFmtId="0" fontId="77" fillId="3" borderId="0" xfId="21" applyFont="1" applyFill="1" applyAlignment="1" applyProtection="1">
      <alignment vertical="center"/>
      <protection hidden="1"/>
    </xf>
    <xf numFmtId="0" fontId="97" fillId="0" borderId="83" xfId="21" applyFont="1" applyFill="1" applyBorder="1" applyAlignment="1" applyProtection="1">
      <alignment horizontal="left" vertical="center" indent="1"/>
      <protection hidden="1"/>
    </xf>
    <xf numFmtId="167" fontId="89" fillId="0" borderId="27" xfId="21" applyNumberFormat="1" applyFont="1" applyFill="1" applyBorder="1" applyAlignment="1" applyProtection="1">
      <alignment horizontal="right" vertical="center"/>
      <protection hidden="1"/>
    </xf>
    <xf numFmtId="167" fontId="89" fillId="0" borderId="84" xfId="21" applyNumberFormat="1" applyFont="1" applyFill="1" applyBorder="1" applyAlignment="1" applyProtection="1">
      <alignment horizontal="right" vertical="center"/>
      <protection hidden="1"/>
    </xf>
    <xf numFmtId="167" fontId="89" fillId="0" borderId="83" xfId="21" applyNumberFormat="1" applyFont="1" applyFill="1" applyBorder="1" applyAlignment="1" applyProtection="1">
      <alignment horizontal="right" vertical="center"/>
      <protection hidden="1"/>
    </xf>
    <xf numFmtId="167" fontId="89" fillId="0" borderId="24" xfId="21" applyNumberFormat="1" applyFont="1" applyFill="1" applyBorder="1" applyAlignment="1" applyProtection="1">
      <alignment vertical="center"/>
      <protection hidden="1"/>
    </xf>
    <xf numFmtId="167" fontId="89" fillId="0" borderId="84" xfId="21" applyNumberFormat="1" applyFont="1" applyFill="1" applyBorder="1" applyAlignment="1" applyProtection="1">
      <alignment vertical="center"/>
      <protection hidden="1"/>
    </xf>
    <xf numFmtId="167" fontId="89" fillId="0" borderId="73" xfId="21" applyNumberFormat="1" applyFont="1" applyFill="1" applyBorder="1" applyAlignment="1" applyProtection="1">
      <alignment vertical="center"/>
      <protection hidden="1"/>
    </xf>
    <xf numFmtId="0" fontId="97" fillId="0" borderId="14" xfId="21" applyFont="1" applyFill="1" applyBorder="1" applyAlignment="1" applyProtection="1">
      <alignment horizontal="left" vertical="center" indent="1"/>
      <protection hidden="1"/>
    </xf>
    <xf numFmtId="167" fontId="89" fillId="0" borderId="30" xfId="21" applyNumberFormat="1" applyFont="1" applyFill="1" applyBorder="1" applyAlignment="1" applyProtection="1">
      <alignment horizontal="right" vertical="center"/>
      <protection hidden="1"/>
    </xf>
    <xf numFmtId="167" fontId="89" fillId="0" borderId="75" xfId="21" applyNumberFormat="1" applyFont="1" applyFill="1" applyBorder="1" applyAlignment="1" applyProtection="1">
      <alignment horizontal="right" vertical="center"/>
      <protection hidden="1"/>
    </xf>
    <xf numFmtId="167" fontId="89" fillId="0" borderId="14" xfId="21" applyNumberFormat="1" applyFont="1" applyFill="1" applyBorder="1" applyAlignment="1" applyProtection="1">
      <alignment horizontal="right" vertical="center"/>
      <protection hidden="1"/>
    </xf>
    <xf numFmtId="167" fontId="89" fillId="0" borderId="74" xfId="21" applyNumberFormat="1" applyFont="1" applyFill="1" applyBorder="1" applyAlignment="1" applyProtection="1">
      <alignment vertical="center"/>
      <protection hidden="1"/>
    </xf>
    <xf numFmtId="167" fontId="89" fillId="0" borderId="63" xfId="21" applyNumberFormat="1" applyFont="1" applyFill="1" applyBorder="1" applyAlignment="1" applyProtection="1">
      <alignment vertical="center"/>
      <protection hidden="1"/>
    </xf>
    <xf numFmtId="0" fontId="97" fillId="0" borderId="10" xfId="21" applyFont="1" applyFill="1" applyBorder="1" applyAlignment="1" applyProtection="1">
      <alignment horizontal="left" vertical="center" wrapText="1" indent="1"/>
      <protection hidden="1"/>
    </xf>
    <xf numFmtId="167" fontId="89" fillId="0" borderId="7" xfId="21" applyNumberFormat="1" applyFont="1" applyFill="1" applyBorder="1" applyAlignment="1" applyProtection="1">
      <alignment horizontal="right" vertical="center"/>
      <protection hidden="1"/>
    </xf>
    <xf numFmtId="167" fontId="89" fillId="0" borderId="28" xfId="21" applyNumberFormat="1" applyFont="1" applyFill="1" applyBorder="1" applyAlignment="1" applyProtection="1">
      <alignment horizontal="right" vertical="center"/>
      <protection hidden="1"/>
    </xf>
    <xf numFmtId="167" fontId="89" fillId="0" borderId="10" xfId="21" applyNumberFormat="1" applyFont="1" applyFill="1" applyBorder="1" applyAlignment="1" applyProtection="1">
      <alignment horizontal="right" vertical="center"/>
      <protection hidden="1"/>
    </xf>
    <xf numFmtId="167" fontId="89" fillId="0" borderId="43" xfId="21" applyNumberFormat="1" applyFont="1" applyFill="1" applyBorder="1" applyAlignment="1" applyProtection="1">
      <alignment vertical="center"/>
      <protection hidden="1"/>
    </xf>
    <xf numFmtId="167" fontId="89" fillId="0" borderId="60" xfId="21" applyNumberFormat="1" applyFont="1" applyFill="1" applyBorder="1" applyAlignment="1" applyProtection="1">
      <alignment vertical="center"/>
      <protection hidden="1"/>
    </xf>
    <xf numFmtId="0" fontId="98" fillId="0" borderId="0" xfId="21" applyFont="1" applyFill="1" applyBorder="1" applyAlignment="1" applyProtection="1">
      <alignment horizontal="left" vertical="center"/>
      <protection hidden="1"/>
    </xf>
    <xf numFmtId="167" fontId="87" fillId="0" borderId="0" xfId="21" applyNumberFormat="1" applyFont="1" applyFill="1" applyBorder="1" applyAlignment="1" applyProtection="1">
      <alignment horizontal="right" vertical="center"/>
      <protection hidden="1"/>
    </xf>
    <xf numFmtId="167" fontId="87" fillId="0" borderId="0" xfId="21" applyNumberFormat="1" applyFont="1" applyFill="1" applyBorder="1" applyAlignment="1" applyProtection="1">
      <alignment vertical="center"/>
      <protection hidden="1"/>
    </xf>
    <xf numFmtId="0" fontId="87" fillId="0" borderId="0" xfId="21" applyFont="1" applyFill="1" applyAlignment="1" applyProtection="1">
      <alignment vertical="center"/>
      <protection hidden="1"/>
    </xf>
    <xf numFmtId="167" fontId="87" fillId="0" borderId="0" xfId="21" applyNumberFormat="1" applyFont="1" applyFill="1" applyAlignment="1" applyProtection="1">
      <alignment vertical="center"/>
      <protection hidden="1"/>
    </xf>
    <xf numFmtId="0" fontId="99" fillId="0" borderId="0" xfId="21" applyFont="1" applyFill="1" applyAlignment="1" applyProtection="1">
      <alignment vertical="center"/>
      <protection hidden="1"/>
    </xf>
    <xf numFmtId="0" fontId="89" fillId="0" borderId="0" xfId="21" applyFont="1" applyFill="1" applyAlignment="1" applyProtection="1">
      <alignment vertical="center"/>
      <protection hidden="1"/>
    </xf>
    <xf numFmtId="164" fontId="77" fillId="0" borderId="0" xfId="21" applyNumberFormat="1" applyFont="1" applyFill="1" applyAlignment="1" applyProtection="1">
      <alignment vertical="center"/>
      <protection hidden="1"/>
    </xf>
    <xf numFmtId="167" fontId="102" fillId="0" borderId="95" xfId="0" applyNumberFormat="1" applyFont="1" applyFill="1" applyBorder="1" applyAlignment="1" applyProtection="1">
      <alignment horizontal="right"/>
      <protection hidden="1"/>
    </xf>
    <xf numFmtId="0" fontId="77" fillId="0" borderId="0" xfId="21" applyFont="1" applyFill="1" applyAlignment="1" applyProtection="1">
      <alignment horizontal="center" vertical="center"/>
      <protection hidden="1"/>
    </xf>
    <xf numFmtId="0" fontId="97" fillId="0" borderId="92" xfId="21" applyFont="1" applyFill="1" applyBorder="1" applyAlignment="1" applyProtection="1">
      <alignment horizontal="left" vertical="center" indent="1"/>
      <protection hidden="1"/>
    </xf>
    <xf numFmtId="167" fontId="89" fillId="0" borderId="61" xfId="21" applyNumberFormat="1" applyFont="1" applyFill="1" applyBorder="1" applyAlignment="1" applyProtection="1">
      <alignment horizontal="right" vertical="center"/>
      <protection hidden="1"/>
    </xf>
    <xf numFmtId="167" fontId="89" fillId="0" borderId="93" xfId="21" applyNumberFormat="1" applyFont="1" applyFill="1" applyBorder="1" applyAlignment="1" applyProtection="1">
      <alignment horizontal="right" vertical="center"/>
      <protection hidden="1"/>
    </xf>
    <xf numFmtId="167" fontId="89" fillId="0" borderId="92" xfId="21" applyNumberFormat="1" applyFont="1" applyFill="1" applyBorder="1" applyAlignment="1" applyProtection="1">
      <alignment horizontal="right" vertical="center"/>
      <protection hidden="1"/>
    </xf>
    <xf numFmtId="167" fontId="89" fillId="0" borderId="61" xfId="21" applyNumberFormat="1" applyFont="1" applyFill="1" applyBorder="1" applyAlignment="1" applyProtection="1">
      <alignment vertical="center"/>
      <protection hidden="1"/>
    </xf>
    <xf numFmtId="167" fontId="89" fillId="0" borderId="62" xfId="21" applyNumberFormat="1" applyFont="1" applyFill="1" applyBorder="1" applyAlignment="1" applyProtection="1">
      <alignment vertical="center"/>
      <protection hidden="1"/>
    </xf>
    <xf numFmtId="167" fontId="89" fillId="0" borderId="43" xfId="21" applyNumberFormat="1" applyFont="1" applyFill="1" applyBorder="1" applyAlignment="1" applyProtection="1">
      <alignment horizontal="right" vertical="center"/>
      <protection hidden="1"/>
    </xf>
    <xf numFmtId="167" fontId="89" fillId="0" borderId="0" xfId="21" applyNumberFormat="1" applyFont="1" applyFill="1" applyAlignment="1" applyProtection="1">
      <alignment vertical="center"/>
      <protection hidden="1"/>
    </xf>
    <xf numFmtId="165" fontId="48" fillId="0" borderId="0" xfId="0" applyNumberFormat="1" applyFont="1" applyFill="1" applyAlignment="1" applyProtection="1">
      <alignment horizontal="centerContinuous"/>
      <protection hidden="1"/>
    </xf>
    <xf numFmtId="0" fontId="47" fillId="0" borderId="0" xfId="0" quotePrefix="1" applyFont="1" applyFill="1" applyAlignment="1" applyProtection="1">
      <alignment horizontal="centerContinuous"/>
      <protection hidden="1"/>
    </xf>
    <xf numFmtId="0" fontId="47" fillId="0" borderId="0" xfId="0" applyFont="1" applyFill="1" applyAlignment="1" applyProtection="1">
      <alignment horizontal="centerContinuous"/>
      <protection hidden="1"/>
    </xf>
    <xf numFmtId="0" fontId="0" fillId="3" borderId="1" xfId="0" applyFill="1" applyBorder="1" applyProtection="1">
      <protection hidden="1"/>
    </xf>
    <xf numFmtId="0" fontId="0" fillId="3" borderId="12" xfId="0" applyFill="1" applyBorder="1" applyProtection="1">
      <protection hidden="1"/>
    </xf>
    <xf numFmtId="0" fontId="0" fillId="3" borderId="29" xfId="0" applyFill="1" applyBorder="1" applyProtection="1">
      <protection hidden="1"/>
    </xf>
    <xf numFmtId="0" fontId="44" fillId="3" borderId="12" xfId="0" quotePrefix="1" applyFont="1" applyFill="1" applyBorder="1" applyAlignment="1" applyProtection="1">
      <alignment horizontal="left" vertical="center" wrapText="1"/>
      <protection hidden="1"/>
    </xf>
    <xf numFmtId="0" fontId="44" fillId="3" borderId="18" xfId="0" quotePrefix="1" applyFont="1" applyFill="1" applyBorder="1" applyAlignment="1" applyProtection="1">
      <alignment horizontal="left" vertical="top" wrapText="1"/>
      <protection hidden="1"/>
    </xf>
    <xf numFmtId="165" fontId="0" fillId="0" borderId="18" xfId="0" applyNumberFormat="1" applyFill="1" applyBorder="1" applyProtection="1">
      <protection hidden="1"/>
    </xf>
    <xf numFmtId="0" fontId="0" fillId="0" borderId="3" xfId="0" applyFill="1" applyBorder="1" applyProtection="1">
      <protection hidden="1"/>
    </xf>
    <xf numFmtId="165" fontId="0" fillId="0" borderId="3" xfId="0" applyNumberFormat="1" applyFill="1" applyBorder="1" applyProtection="1">
      <protection hidden="1"/>
    </xf>
    <xf numFmtId="164" fontId="0" fillId="0" borderId="4" xfId="0" applyNumberFormat="1" applyFill="1" applyBorder="1" applyAlignment="1" applyProtection="1">
      <alignment vertical="center"/>
      <protection hidden="1"/>
    </xf>
    <xf numFmtId="0" fontId="0" fillId="3" borderId="3" xfId="0" applyFill="1" applyBorder="1" applyProtection="1">
      <protection hidden="1"/>
    </xf>
    <xf numFmtId="165" fontId="0" fillId="3" borderId="36" xfId="0" applyNumberFormat="1" applyFill="1" applyBorder="1" applyProtection="1">
      <protection hidden="1"/>
    </xf>
    <xf numFmtId="0" fontId="0" fillId="3" borderId="36" xfId="0" applyFill="1" applyBorder="1" applyProtection="1">
      <protection hidden="1"/>
    </xf>
    <xf numFmtId="164" fontId="0" fillId="3" borderId="37" xfId="0" applyNumberFormat="1" applyFill="1" applyBorder="1" applyAlignment="1" applyProtection="1">
      <alignment vertical="center"/>
      <protection hidden="1"/>
    </xf>
    <xf numFmtId="165" fontId="0" fillId="3" borderId="18" xfId="0" applyNumberFormat="1" applyFill="1" applyBorder="1" applyProtection="1">
      <protection hidden="1"/>
    </xf>
    <xf numFmtId="165" fontId="0" fillId="3" borderId="4" xfId="0" applyNumberFormat="1" applyFill="1" applyBorder="1" applyProtection="1">
      <protection hidden="1"/>
    </xf>
    <xf numFmtId="165" fontId="0" fillId="0" borderId="31" xfId="0" applyNumberFormat="1" applyFill="1" applyBorder="1" applyAlignment="1" applyProtection="1">
      <alignment vertical="center"/>
      <protection hidden="1"/>
    </xf>
    <xf numFmtId="164" fontId="0" fillId="0" borderId="8" xfId="0" applyNumberFormat="1" applyFill="1" applyBorder="1" applyAlignment="1" applyProtection="1">
      <alignment vertical="center"/>
      <protection hidden="1"/>
    </xf>
    <xf numFmtId="165" fontId="0" fillId="0" borderId="8" xfId="0" applyNumberFormat="1" applyFill="1" applyBorder="1" applyAlignment="1" applyProtection="1">
      <alignment vertical="center"/>
      <protection hidden="1"/>
    </xf>
    <xf numFmtId="164" fontId="0" fillId="0" borderId="8" xfId="0" applyNumberFormat="1" applyFill="1" applyBorder="1" applyAlignment="1" applyProtection="1">
      <alignment horizontal="right" vertical="center"/>
      <protection hidden="1"/>
    </xf>
    <xf numFmtId="164" fontId="0" fillId="3" borderId="5" xfId="0" applyNumberFormat="1" applyFill="1" applyBorder="1" applyAlignment="1" applyProtection="1">
      <alignment horizontal="right" vertical="center"/>
      <protection hidden="1"/>
    </xf>
    <xf numFmtId="165" fontId="0" fillId="3" borderId="94" xfId="0" applyNumberFormat="1" applyFill="1" applyBorder="1" applyAlignment="1" applyProtection="1">
      <alignment vertical="center"/>
      <protection hidden="1"/>
    </xf>
    <xf numFmtId="164" fontId="0" fillId="3" borderId="108" xfId="0" applyNumberFormat="1" applyFill="1" applyBorder="1" applyAlignment="1" applyProtection="1">
      <alignment horizontal="right" vertical="center"/>
      <protection hidden="1"/>
    </xf>
    <xf numFmtId="0" fontId="44" fillId="3" borderId="19" xfId="0" quotePrefix="1" applyFont="1" applyFill="1" applyBorder="1" applyAlignment="1" applyProtection="1">
      <alignment horizontal="left" vertical="center" wrapText="1"/>
      <protection hidden="1"/>
    </xf>
    <xf numFmtId="165" fontId="0" fillId="0" borderId="23" xfId="0" applyNumberFormat="1" applyFill="1" applyBorder="1" applyAlignment="1" applyProtection="1">
      <alignment vertical="center"/>
      <protection hidden="1"/>
    </xf>
    <xf numFmtId="164" fontId="0" fillId="0" borderId="81" xfId="0" applyNumberFormat="1" applyFill="1" applyBorder="1" applyAlignment="1" applyProtection="1">
      <alignment vertical="center"/>
      <protection hidden="1"/>
    </xf>
    <xf numFmtId="165" fontId="0" fillId="0" borderId="81" xfId="0" applyNumberFormat="1" applyFill="1" applyBorder="1" applyAlignment="1" applyProtection="1">
      <alignment vertical="center"/>
      <protection hidden="1"/>
    </xf>
    <xf numFmtId="3" fontId="0" fillId="0" borderId="12" xfId="0" applyNumberFormat="1" applyFill="1" applyBorder="1" applyAlignment="1" applyProtection="1">
      <alignment vertical="center"/>
      <protection hidden="1"/>
    </xf>
    <xf numFmtId="164" fontId="0" fillId="3" borderId="82" xfId="0" applyNumberFormat="1" applyFill="1" applyBorder="1" applyAlignment="1" applyProtection="1">
      <alignment vertical="center"/>
      <protection hidden="1"/>
    </xf>
    <xf numFmtId="165" fontId="0" fillId="3" borderId="23" xfId="0" applyNumberFormat="1" applyFill="1" applyBorder="1" applyAlignment="1" applyProtection="1">
      <alignment vertical="center"/>
      <protection hidden="1"/>
    </xf>
    <xf numFmtId="164" fontId="0" fillId="3" borderId="81" xfId="0" applyNumberFormat="1" applyFill="1" applyBorder="1" applyAlignment="1" applyProtection="1">
      <alignment vertical="center"/>
      <protection hidden="1"/>
    </xf>
    <xf numFmtId="0" fontId="44" fillId="3" borderId="42" xfId="0" quotePrefix="1" applyFont="1" applyFill="1" applyBorder="1" applyAlignment="1" applyProtection="1">
      <alignment horizontal="left" vertical="center" wrapText="1"/>
      <protection hidden="1"/>
    </xf>
    <xf numFmtId="165" fontId="0" fillId="0" borderId="23" xfId="0" applyNumberFormat="1" applyFill="1" applyBorder="1" applyAlignment="1" applyProtection="1">
      <alignment horizontal="right" vertical="center"/>
      <protection hidden="1"/>
    </xf>
    <xf numFmtId="164" fontId="0" fillId="0" borderId="81" xfId="0" applyNumberFormat="1" applyFill="1" applyBorder="1" applyAlignment="1" applyProtection="1">
      <alignment horizontal="right" vertical="center"/>
      <protection hidden="1"/>
    </xf>
    <xf numFmtId="165" fontId="0" fillId="0" borderId="81" xfId="0" applyNumberFormat="1" applyFill="1" applyBorder="1" applyAlignment="1" applyProtection="1">
      <alignment horizontal="right" vertical="center"/>
      <protection hidden="1"/>
    </xf>
    <xf numFmtId="3" fontId="0" fillId="0" borderId="41" xfId="0" applyNumberFormat="1" applyFill="1" applyBorder="1" applyAlignment="1" applyProtection="1">
      <alignment horizontal="right" vertical="center"/>
      <protection hidden="1"/>
    </xf>
    <xf numFmtId="164" fontId="0" fillId="3" borderId="48" xfId="0" applyNumberFormat="1" applyFill="1" applyBorder="1" applyAlignment="1" applyProtection="1">
      <alignment horizontal="right" vertical="center"/>
      <protection hidden="1"/>
    </xf>
    <xf numFmtId="165" fontId="0" fillId="3" borderId="23" xfId="0" applyNumberFormat="1" applyFill="1" applyBorder="1" applyAlignment="1" applyProtection="1">
      <alignment horizontal="right" vertical="center"/>
      <protection hidden="1"/>
    </xf>
    <xf numFmtId="164" fontId="0" fillId="3" borderId="81" xfId="0" applyNumberFormat="1" applyFill="1" applyBorder="1" applyAlignment="1" applyProtection="1">
      <alignment horizontal="right" vertical="center"/>
      <protection hidden="1"/>
    </xf>
    <xf numFmtId="165" fontId="0" fillId="0" borderId="41" xfId="0" applyNumberFormat="1" applyFill="1" applyBorder="1" applyAlignment="1" applyProtection="1">
      <alignment vertical="center"/>
      <protection hidden="1"/>
    </xf>
    <xf numFmtId="164" fontId="0" fillId="3" borderId="48" xfId="0" applyNumberFormat="1" applyFill="1" applyBorder="1" applyAlignment="1" applyProtection="1">
      <alignment vertical="center"/>
      <protection hidden="1"/>
    </xf>
    <xf numFmtId="0" fontId="0" fillId="0" borderId="0" xfId="0" applyFill="1" applyAlignment="1" applyProtection="1">
      <alignment horizontal="center"/>
      <protection hidden="1"/>
    </xf>
    <xf numFmtId="0" fontId="44" fillId="3" borderId="21" xfId="0" quotePrefix="1" applyFont="1" applyFill="1" applyBorder="1" applyAlignment="1" applyProtection="1">
      <alignment horizontal="left" vertical="center" wrapText="1"/>
      <protection hidden="1"/>
    </xf>
    <xf numFmtId="165" fontId="0" fillId="0" borderId="24" xfId="0" applyNumberFormat="1" applyFill="1" applyBorder="1" applyAlignment="1" applyProtection="1">
      <alignment vertical="center"/>
      <protection hidden="1"/>
    </xf>
    <xf numFmtId="164" fontId="0" fillId="0" borderId="107" xfId="0" applyNumberFormat="1" applyFill="1" applyBorder="1" applyAlignment="1" applyProtection="1">
      <alignment vertical="center"/>
      <protection hidden="1"/>
    </xf>
    <xf numFmtId="165" fontId="0" fillId="0" borderId="107" xfId="0" applyNumberFormat="1" applyFill="1" applyBorder="1" applyAlignment="1" applyProtection="1">
      <alignment vertical="center"/>
      <protection hidden="1"/>
    </xf>
    <xf numFmtId="164" fontId="0" fillId="3" borderId="84" xfId="0" applyNumberFormat="1" applyFill="1" applyBorder="1" applyAlignment="1" applyProtection="1">
      <alignment vertical="center"/>
      <protection hidden="1"/>
    </xf>
    <xf numFmtId="165" fontId="0" fillId="3" borderId="24" xfId="0" applyNumberFormat="1" applyFill="1" applyBorder="1" applyAlignment="1" applyProtection="1">
      <alignment vertical="center"/>
      <protection hidden="1"/>
    </xf>
    <xf numFmtId="164" fontId="0" fillId="3" borderId="107" xfId="0" applyNumberFormat="1" applyFill="1" applyBorder="1" applyAlignment="1" applyProtection="1">
      <alignment vertical="center"/>
      <protection hidden="1"/>
    </xf>
    <xf numFmtId="3" fontId="90" fillId="0" borderId="16" xfId="0" applyNumberFormat="1" applyFont="1" applyFill="1" applyBorder="1" applyAlignment="1" applyProtection="1">
      <alignment horizontal="right" vertical="top" wrapText="1"/>
      <protection hidden="1"/>
    </xf>
    <xf numFmtId="3" fontId="89" fillId="0" borderId="16" xfId="0" applyNumberFormat="1" applyFont="1" applyBorder="1" applyAlignment="1" applyProtection="1">
      <alignment vertical="top"/>
      <protection hidden="1"/>
    </xf>
    <xf numFmtId="3" fontId="90" fillId="0" borderId="45" xfId="0" applyNumberFormat="1" applyFont="1" applyFill="1" applyBorder="1" applyAlignment="1" applyProtection="1">
      <alignment horizontal="right" vertical="top" wrapText="1"/>
      <protection hidden="1"/>
    </xf>
    <xf numFmtId="3" fontId="89" fillId="0" borderId="45" xfId="0" applyNumberFormat="1" applyFont="1" applyBorder="1" applyAlignment="1" applyProtection="1">
      <alignment vertical="top"/>
      <protection hidden="1"/>
    </xf>
    <xf numFmtId="0" fontId="0" fillId="0" borderId="20" xfId="0" applyBorder="1" applyAlignment="1" applyProtection="1">
      <alignment vertical="center"/>
      <protection hidden="1"/>
    </xf>
    <xf numFmtId="0" fontId="0" fillId="0" borderId="0" xfId="0" applyBorder="1" applyAlignment="1" applyProtection="1">
      <alignment vertical="center"/>
      <protection hidden="1"/>
    </xf>
    <xf numFmtId="0" fontId="0" fillId="0" borderId="19" xfId="0" applyBorder="1" applyAlignment="1" applyProtection="1">
      <alignment vertical="center"/>
      <protection hidden="1"/>
    </xf>
    <xf numFmtId="0" fontId="136" fillId="0" borderId="0" xfId="1" applyFont="1" applyAlignment="1" applyProtection="1">
      <protection hidden="1"/>
    </xf>
    <xf numFmtId="0" fontId="90" fillId="0" borderId="0" xfId="0" applyFont="1" applyProtection="1">
      <protection hidden="1"/>
    </xf>
    <xf numFmtId="0" fontId="92" fillId="0" borderId="82" xfId="0" applyFont="1" applyBorder="1" applyAlignment="1" applyProtection="1">
      <alignment horizontal="center"/>
      <protection hidden="1"/>
    </xf>
    <xf numFmtId="0" fontId="91" fillId="0" borderId="71" xfId="0" applyFont="1" applyBorder="1" applyAlignment="1" applyProtection="1">
      <alignment horizontal="center"/>
      <protection hidden="1"/>
    </xf>
    <xf numFmtId="49" fontId="95" fillId="0" borderId="8" xfId="3" applyNumberFormat="1" applyFont="1" applyFill="1" applyBorder="1" applyAlignment="1" applyProtection="1">
      <alignment horizontal="left" vertical="center"/>
      <protection hidden="1"/>
    </xf>
    <xf numFmtId="14" fontId="89" fillId="0" borderId="0" xfId="0" applyNumberFormat="1" applyFont="1" applyAlignment="1" applyProtection="1">
      <alignment horizontal="left" vertical="center"/>
      <protection hidden="1"/>
    </xf>
    <xf numFmtId="0" fontId="93" fillId="0" borderId="81" xfId="0" applyNumberFormat="1" applyFont="1" applyFill="1" applyBorder="1" applyAlignment="1" applyProtection="1">
      <alignment vertical="center" wrapText="1"/>
      <protection hidden="1"/>
    </xf>
    <xf numFmtId="0" fontId="46" fillId="0" borderId="0" xfId="0" applyFont="1" applyProtection="1">
      <protection hidden="1"/>
    </xf>
    <xf numFmtId="0" fontId="93" fillId="0" borderId="45" xfId="0" applyNumberFormat="1" applyFont="1" applyFill="1" applyBorder="1" applyAlignment="1" applyProtection="1">
      <alignment vertical="center"/>
      <protection hidden="1"/>
    </xf>
    <xf numFmtId="0" fontId="104" fillId="0" borderId="45" xfId="0" applyNumberFormat="1" applyFont="1" applyFill="1" applyBorder="1" applyAlignment="1" applyProtection="1">
      <alignment vertical="center"/>
      <protection hidden="1"/>
    </xf>
    <xf numFmtId="0" fontId="104" fillId="0" borderId="16" xfId="0" applyNumberFormat="1" applyFont="1" applyFill="1" applyBorder="1" applyAlignment="1" applyProtection="1">
      <alignment vertical="center"/>
      <protection hidden="1"/>
    </xf>
    <xf numFmtId="0" fontId="0" fillId="0" borderId="0" xfId="0" applyFont="1" applyProtection="1">
      <protection hidden="1"/>
    </xf>
    <xf numFmtId="0" fontId="54" fillId="0" borderId="0" xfId="0" applyFont="1" applyAlignment="1" applyProtection="1">
      <alignment vertical="top"/>
      <protection hidden="1"/>
    </xf>
    <xf numFmtId="0" fontId="0" fillId="0" borderId="0" xfId="0" applyAlignment="1" applyProtection="1">
      <alignment horizontal="left" wrapText="1"/>
      <protection hidden="1"/>
    </xf>
    <xf numFmtId="0" fontId="78" fillId="0" borderId="0" xfId="0" applyFont="1" applyAlignment="1" applyProtection="1">
      <alignment horizontal="left" wrapText="1"/>
      <protection hidden="1"/>
    </xf>
    <xf numFmtId="0" fontId="53" fillId="0" borderId="0" xfId="0" applyFont="1" applyAlignment="1" applyProtection="1">
      <alignment horizontal="left" wrapText="1"/>
      <protection hidden="1"/>
    </xf>
    <xf numFmtId="0" fontId="91" fillId="0" borderId="0" xfId="0" applyFont="1" applyProtection="1">
      <protection hidden="1"/>
    </xf>
    <xf numFmtId="0" fontId="82" fillId="0" borderId="0" xfId="0" applyFont="1" applyAlignment="1" applyProtection="1">
      <alignment wrapText="1"/>
      <protection hidden="1"/>
    </xf>
    <xf numFmtId="0" fontId="0" fillId="0" borderId="0" xfId="0" applyAlignment="1" applyProtection="1">
      <alignment wrapText="1"/>
      <protection hidden="1"/>
    </xf>
    <xf numFmtId="0" fontId="78" fillId="0" borderId="0" xfId="0" applyFont="1" applyAlignment="1" applyProtection="1">
      <alignment wrapText="1"/>
      <protection hidden="1"/>
    </xf>
    <xf numFmtId="0" fontId="83" fillId="0" borderId="0" xfId="0" applyFont="1" applyAlignment="1" applyProtection="1">
      <alignment wrapText="1"/>
      <protection hidden="1"/>
    </xf>
    <xf numFmtId="0" fontId="0" fillId="0" borderId="0" xfId="0" applyAlignment="1" applyProtection="1">
      <protection hidden="1"/>
    </xf>
    <xf numFmtId="0" fontId="46" fillId="0" borderId="0" xfId="0" applyFont="1" applyAlignment="1" applyProtection="1">
      <protection hidden="1"/>
    </xf>
    <xf numFmtId="0" fontId="85" fillId="0" borderId="0" xfId="0" applyFont="1" applyAlignment="1" applyProtection="1">
      <alignment wrapText="1"/>
      <protection hidden="1"/>
    </xf>
    <xf numFmtId="0" fontId="86" fillId="0" borderId="0" xfId="0" applyFont="1" applyAlignment="1" applyProtection="1">
      <alignment horizontal="left"/>
      <protection hidden="1"/>
    </xf>
    <xf numFmtId="49" fontId="79" fillId="0" borderId="0" xfId="0" applyNumberFormat="1" applyFont="1" applyProtection="1">
      <protection hidden="1"/>
    </xf>
    <xf numFmtId="49" fontId="0" fillId="0" borderId="0" xfId="0" applyNumberFormat="1" applyProtection="1">
      <protection hidden="1"/>
    </xf>
    <xf numFmtId="49" fontId="49" fillId="0" borderId="8" xfId="0" applyNumberFormat="1" applyFont="1" applyBorder="1" applyProtection="1">
      <protection hidden="1"/>
    </xf>
    <xf numFmtId="49" fontId="0" fillId="0" borderId="8" xfId="0" applyNumberFormat="1" applyBorder="1" applyAlignment="1" applyProtection="1">
      <alignment horizontal="right"/>
      <protection hidden="1"/>
    </xf>
    <xf numFmtId="49" fontId="49" fillId="0" borderId="81" xfId="0" applyNumberFormat="1" applyFont="1" applyBorder="1" applyProtection="1">
      <protection hidden="1"/>
    </xf>
    <xf numFmtId="49" fontId="0" fillId="0" borderId="81" xfId="0" applyNumberFormat="1" applyBorder="1" applyAlignment="1" applyProtection="1">
      <alignment horizontal="right"/>
      <protection hidden="1"/>
    </xf>
    <xf numFmtId="49" fontId="48" fillId="0" borderId="90" xfId="0" applyNumberFormat="1" applyFont="1" applyBorder="1" applyProtection="1">
      <protection hidden="1"/>
    </xf>
    <xf numFmtId="49" fontId="0" fillId="0" borderId="90" xfId="0" applyNumberFormat="1" applyBorder="1" applyAlignment="1" applyProtection="1">
      <alignment horizontal="right"/>
      <protection hidden="1"/>
    </xf>
    <xf numFmtId="0" fontId="0" fillId="0" borderId="0" xfId="0" applyAlignment="1" applyProtection="1">
      <alignment horizontal="right" vertical="center" wrapText="1"/>
      <protection hidden="1"/>
    </xf>
    <xf numFmtId="0" fontId="0" fillId="0" borderId="81" xfId="0" applyBorder="1" applyProtection="1">
      <protection hidden="1"/>
    </xf>
    <xf numFmtId="49" fontId="80" fillId="0" borderId="81" xfId="0" applyNumberFormat="1" applyFont="1" applyBorder="1" applyProtection="1">
      <protection hidden="1"/>
    </xf>
    <xf numFmtId="0" fontId="0" fillId="0" borderId="163" xfId="0" applyBorder="1" applyProtection="1">
      <protection hidden="1"/>
    </xf>
    <xf numFmtId="0" fontId="0" fillId="0" borderId="71" xfId="0" applyBorder="1" applyProtection="1">
      <protection hidden="1"/>
    </xf>
    <xf numFmtId="49" fontId="0" fillId="0" borderId="8" xfId="0" applyNumberFormat="1" applyBorder="1" applyAlignment="1" applyProtection="1">
      <alignment horizontal="right"/>
      <protection locked="0" hidden="1"/>
    </xf>
    <xf numFmtId="49" fontId="0" fillId="0" borderId="81" xfId="0" applyNumberFormat="1" applyBorder="1" applyAlignment="1" applyProtection="1">
      <alignment horizontal="right"/>
      <protection locked="0" hidden="1"/>
    </xf>
    <xf numFmtId="49" fontId="0" fillId="0" borderId="90" xfId="0" applyNumberFormat="1" applyBorder="1" applyAlignment="1" applyProtection="1">
      <alignment horizontal="right"/>
      <protection locked="0" hidden="1"/>
    </xf>
    <xf numFmtId="0" fontId="0" fillId="0" borderId="81" xfId="0" applyBorder="1" applyProtection="1">
      <protection locked="0" hidden="1"/>
    </xf>
    <xf numFmtId="0" fontId="125" fillId="0" borderId="0" xfId="0" applyFont="1" applyProtection="1">
      <protection hidden="1"/>
    </xf>
    <xf numFmtId="0" fontId="125" fillId="0" borderId="0" xfId="0" applyFont="1" applyBorder="1" applyProtection="1">
      <protection hidden="1"/>
    </xf>
    <xf numFmtId="0" fontId="126" fillId="36" borderId="0" xfId="0" applyFont="1" applyFill="1" applyProtection="1">
      <protection hidden="1"/>
    </xf>
    <xf numFmtId="0" fontId="131" fillId="0" borderId="0" xfId="0" applyFont="1" applyFill="1" applyBorder="1" applyProtection="1">
      <protection hidden="1"/>
    </xf>
    <xf numFmtId="0" fontId="103" fillId="0" borderId="0" xfId="0" applyFont="1" applyFill="1" applyBorder="1" applyProtection="1">
      <protection hidden="1"/>
    </xf>
    <xf numFmtId="0" fontId="125" fillId="36" borderId="0" xfId="0" applyFont="1" applyFill="1" applyProtection="1">
      <protection hidden="1"/>
    </xf>
    <xf numFmtId="0" fontId="125" fillId="0" borderId="0" xfId="0" applyFont="1" applyFill="1" applyBorder="1" applyProtection="1">
      <protection hidden="1"/>
    </xf>
    <xf numFmtId="0" fontId="133" fillId="0" borderId="0" xfId="0" applyFont="1" applyFill="1" applyBorder="1" applyProtection="1">
      <protection hidden="1"/>
    </xf>
    <xf numFmtId="0" fontId="103" fillId="0" borderId="0" xfId="0" applyFont="1" applyFill="1" applyBorder="1" applyAlignment="1" applyProtection="1">
      <alignment horizontal="center"/>
      <protection hidden="1"/>
    </xf>
    <xf numFmtId="0" fontId="132" fillId="0" borderId="0" xfId="0" applyFont="1" applyFill="1" applyBorder="1" applyProtection="1">
      <protection hidden="1"/>
    </xf>
    <xf numFmtId="170" fontId="103" fillId="0" borderId="0" xfId="0" applyNumberFormat="1" applyFont="1" applyFill="1" applyBorder="1" applyAlignment="1" applyProtection="1">
      <alignment horizontal="right"/>
      <protection hidden="1"/>
    </xf>
    <xf numFmtId="0" fontId="126" fillId="37" borderId="0" xfId="0" applyFont="1" applyFill="1" applyProtection="1">
      <protection hidden="1"/>
    </xf>
    <xf numFmtId="0" fontId="102" fillId="0" borderId="0" xfId="0" applyFont="1" applyFill="1" applyBorder="1" applyAlignment="1" applyProtection="1">
      <alignment vertical="center"/>
      <protection hidden="1"/>
    </xf>
    <xf numFmtId="3" fontId="102" fillId="0" borderId="0" xfId="0" applyNumberFormat="1" applyFont="1" applyFill="1" applyBorder="1" applyAlignment="1" applyProtection="1">
      <alignment horizontal="right" vertical="center"/>
      <protection hidden="1"/>
    </xf>
    <xf numFmtId="0" fontId="126" fillId="39" borderId="0" xfId="0" applyFont="1" applyFill="1" applyProtection="1">
      <protection hidden="1"/>
    </xf>
    <xf numFmtId="0" fontId="125" fillId="39" borderId="0" xfId="0" applyFont="1" applyFill="1" applyProtection="1">
      <protection hidden="1"/>
    </xf>
    <xf numFmtId="0" fontId="125" fillId="38" borderId="0" xfId="0" applyFont="1" applyFill="1" applyProtection="1">
      <protection hidden="1"/>
    </xf>
    <xf numFmtId="0" fontId="125" fillId="40" borderId="0" xfId="0" applyFont="1" applyFill="1" applyProtection="1">
      <protection hidden="1"/>
    </xf>
    <xf numFmtId="0" fontId="0" fillId="0" borderId="25" xfId="0" applyBorder="1" applyProtection="1">
      <protection hidden="1"/>
    </xf>
    <xf numFmtId="0" fontId="0" fillId="0" borderId="73" xfId="0" applyBorder="1" applyProtection="1">
      <protection hidden="1"/>
    </xf>
    <xf numFmtId="0" fontId="44" fillId="41" borderId="0" xfId="0" applyFont="1" applyFill="1" applyProtection="1">
      <protection hidden="1"/>
    </xf>
    <xf numFmtId="0" fontId="0" fillId="41" borderId="0" xfId="0" applyFill="1" applyProtection="1">
      <protection hidden="1"/>
    </xf>
    <xf numFmtId="0" fontId="44" fillId="42" borderId="1" xfId="0" applyFont="1" applyFill="1" applyBorder="1" applyProtection="1">
      <protection hidden="1"/>
    </xf>
    <xf numFmtId="0" fontId="0" fillId="0" borderId="36" xfId="0" applyBorder="1" applyProtection="1">
      <protection hidden="1"/>
    </xf>
    <xf numFmtId="0" fontId="0" fillId="0" borderId="37" xfId="0" applyBorder="1" applyProtection="1">
      <protection hidden="1"/>
    </xf>
    <xf numFmtId="0" fontId="0" fillId="42" borderId="12" xfId="0" applyFill="1" applyBorder="1" applyProtection="1">
      <protection hidden="1"/>
    </xf>
    <xf numFmtId="0" fontId="0" fillId="0" borderId="52" xfId="0" applyBorder="1" applyProtection="1">
      <protection hidden="1"/>
    </xf>
    <xf numFmtId="0" fontId="0" fillId="42" borderId="46" xfId="0" applyFill="1" applyBorder="1" applyProtection="1">
      <protection hidden="1"/>
    </xf>
    <xf numFmtId="0" fontId="0" fillId="0" borderId="34" xfId="0" applyBorder="1" applyProtection="1">
      <protection hidden="1"/>
    </xf>
    <xf numFmtId="0" fontId="0" fillId="0" borderId="57" xfId="0" applyBorder="1" applyProtection="1">
      <protection hidden="1"/>
    </xf>
    <xf numFmtId="0" fontId="0" fillId="42" borderId="50" xfId="0" applyFill="1" applyBorder="1" applyProtection="1">
      <protection hidden="1"/>
    </xf>
    <xf numFmtId="0" fontId="0" fillId="0" borderId="110" xfId="0" applyBorder="1" applyProtection="1">
      <protection hidden="1"/>
    </xf>
    <xf numFmtId="0" fontId="0" fillId="0" borderId="108" xfId="0" applyBorder="1" applyProtection="1">
      <protection hidden="1"/>
    </xf>
    <xf numFmtId="0" fontId="0" fillId="0" borderId="96" xfId="0" applyBorder="1" applyProtection="1">
      <protection hidden="1"/>
    </xf>
    <xf numFmtId="0" fontId="0" fillId="42" borderId="19" xfId="0" applyFill="1" applyBorder="1" applyProtection="1">
      <protection hidden="1"/>
    </xf>
    <xf numFmtId="0" fontId="108" fillId="4" borderId="81" xfId="62" applyFont="1" applyFill="1" applyBorder="1" applyAlignment="1" applyProtection="1">
      <alignment wrapText="1"/>
      <protection hidden="1"/>
    </xf>
    <xf numFmtId="0" fontId="0" fillId="0" borderId="26" xfId="0" applyBorder="1" applyProtection="1">
      <protection hidden="1"/>
    </xf>
    <xf numFmtId="0" fontId="125" fillId="3" borderId="115" xfId="0" applyFont="1" applyFill="1" applyBorder="1" applyProtection="1">
      <protection locked="0" hidden="1"/>
    </xf>
    <xf numFmtId="0" fontId="125" fillId="3" borderId="116" xfId="0" applyFont="1" applyFill="1" applyBorder="1" applyProtection="1">
      <protection locked="0" hidden="1"/>
    </xf>
    <xf numFmtId="0" fontId="125" fillId="3" borderId="0" xfId="0" applyFont="1" applyFill="1" applyBorder="1" applyProtection="1">
      <protection locked="0" hidden="1"/>
    </xf>
    <xf numFmtId="0" fontId="125" fillId="3" borderId="118" xfId="0" applyFont="1" applyFill="1" applyBorder="1" applyProtection="1">
      <protection locked="0" hidden="1"/>
    </xf>
    <xf numFmtId="0" fontId="0" fillId="0" borderId="125" xfId="0" applyBorder="1" applyProtection="1">
      <protection locked="0" hidden="1"/>
    </xf>
    <xf numFmtId="0" fontId="0" fillId="0" borderId="127" xfId="0" applyBorder="1" applyProtection="1">
      <protection locked="0" hidden="1"/>
    </xf>
    <xf numFmtId="0" fontId="0" fillId="0" borderId="128" xfId="0" applyBorder="1" applyProtection="1">
      <protection locked="0" hidden="1"/>
    </xf>
    <xf numFmtId="0" fontId="0" fillId="37" borderId="0" xfId="0" applyFill="1" applyProtection="1">
      <protection hidden="1"/>
    </xf>
    <xf numFmtId="0" fontId="108" fillId="4" borderId="117" xfId="62" applyFont="1" applyFill="1" applyBorder="1" applyAlignment="1" applyProtection="1">
      <alignment wrapText="1"/>
      <protection locked="0" hidden="1"/>
    </xf>
    <xf numFmtId="0" fontId="108" fillId="4" borderId="95" xfId="62" applyFont="1" applyFill="1" applyBorder="1" applyAlignment="1" applyProtection="1">
      <alignment wrapText="1"/>
      <protection locked="0" hidden="1"/>
    </xf>
    <xf numFmtId="170" fontId="108" fillId="4" borderId="95" xfId="62" applyNumberFormat="1" applyFont="1" applyFill="1" applyBorder="1" applyAlignment="1" applyProtection="1">
      <alignment horizontal="right" wrapText="1"/>
      <protection locked="0" hidden="1"/>
    </xf>
    <xf numFmtId="170" fontId="108" fillId="4" borderId="120" xfId="62" applyNumberFormat="1" applyFont="1" applyFill="1" applyBorder="1" applyAlignment="1" applyProtection="1">
      <alignment horizontal="right" wrapText="1"/>
      <protection locked="0" hidden="1"/>
    </xf>
    <xf numFmtId="0" fontId="0" fillId="0" borderId="140" xfId="0" applyBorder="1" applyProtection="1">
      <protection locked="0" hidden="1"/>
    </xf>
    <xf numFmtId="0" fontId="0" fillId="0" borderId="141" xfId="0" applyBorder="1" applyProtection="1">
      <protection locked="0" hidden="1"/>
    </xf>
    <xf numFmtId="0" fontId="0" fillId="0" borderId="142" xfId="0" applyBorder="1" applyProtection="1">
      <protection locked="0" hidden="1"/>
    </xf>
    <xf numFmtId="49" fontId="53" fillId="0" borderId="116" xfId="0" applyNumberFormat="1" applyFont="1" applyFill="1" applyBorder="1" applyAlignment="1" applyProtection="1">
      <alignment horizontal="center"/>
      <protection locked="0" hidden="1"/>
    </xf>
    <xf numFmtId="0" fontId="53" fillId="0" borderId="145" xfId="0" applyFont="1" applyFill="1" applyBorder="1" applyAlignment="1" applyProtection="1">
      <alignment horizontal="centerContinuous" vertical="center"/>
      <protection locked="0" hidden="1"/>
    </xf>
    <xf numFmtId="0" fontId="53" fillId="0" borderId="146" xfId="0" applyFont="1" applyFill="1" applyBorder="1" applyAlignment="1" applyProtection="1">
      <alignment horizontal="centerContinuous" vertical="center"/>
      <protection locked="0" hidden="1"/>
    </xf>
    <xf numFmtId="0" fontId="53" fillId="0" borderId="147" xfId="0" applyFont="1" applyFill="1" applyBorder="1" applyAlignment="1" applyProtection="1">
      <alignment horizontal="centerContinuous" vertical="center"/>
      <protection locked="0" hidden="1"/>
    </xf>
    <xf numFmtId="0" fontId="53" fillId="0" borderId="142" xfId="0" quotePrefix="1" applyFont="1" applyFill="1" applyBorder="1" applyAlignment="1" applyProtection="1">
      <alignment horizontal="center" vertical="top"/>
      <protection locked="0" hidden="1"/>
    </xf>
    <xf numFmtId="0" fontId="53" fillId="0" borderId="148" xfId="0" quotePrefix="1" applyNumberFormat="1" applyFont="1" applyFill="1" applyBorder="1" applyAlignment="1" applyProtection="1">
      <alignment horizontal="center"/>
      <protection locked="0" hidden="1"/>
    </xf>
    <xf numFmtId="0" fontId="53" fillId="0" borderId="131" xfId="0" applyNumberFormat="1" applyFont="1" applyFill="1" applyBorder="1" applyAlignment="1" applyProtection="1">
      <alignment horizontal="center"/>
      <protection locked="0" hidden="1"/>
    </xf>
    <xf numFmtId="0" fontId="53" fillId="0" borderId="150" xfId="0" quotePrefix="1" applyNumberFormat="1" applyFont="1" applyFill="1" applyBorder="1" applyAlignment="1" applyProtection="1">
      <alignment horizontal="center" vertical="top"/>
      <protection locked="0" hidden="1"/>
    </xf>
    <xf numFmtId="0" fontId="58" fillId="3" borderId="50" xfId="0" applyFont="1" applyFill="1" applyBorder="1" applyAlignment="1" applyProtection="1">
      <alignment horizontal="centerContinuous" vertical="center"/>
      <protection locked="0" hidden="1"/>
    </xf>
    <xf numFmtId="0" fontId="54" fillId="3" borderId="151" xfId="0" applyFont="1" applyFill="1" applyBorder="1" applyAlignment="1" applyProtection="1">
      <alignment horizontal="centerContinuous"/>
      <protection locked="0" hidden="1"/>
    </xf>
    <xf numFmtId="0" fontId="54" fillId="3" borderId="152" xfId="0" applyFont="1" applyFill="1" applyBorder="1" applyAlignment="1" applyProtection="1">
      <alignment horizontal="centerContinuous"/>
      <protection locked="0" hidden="1"/>
    </xf>
    <xf numFmtId="0" fontId="54" fillId="3" borderId="153" xfId="0" applyFont="1" applyFill="1" applyBorder="1" applyAlignment="1" applyProtection="1">
      <alignment horizontal="centerContinuous"/>
      <protection locked="0" hidden="1"/>
    </xf>
    <xf numFmtId="0" fontId="58" fillId="3" borderId="154" xfId="0" applyFont="1" applyFill="1" applyBorder="1" applyAlignment="1" applyProtection="1">
      <alignment horizontal="centerContinuous" vertical="center"/>
      <protection locked="0" hidden="1"/>
    </xf>
    <xf numFmtId="0" fontId="54" fillId="3" borderId="149" xfId="0" applyFont="1" applyFill="1" applyBorder="1" applyAlignment="1" applyProtection="1">
      <alignment horizontal="centerContinuous"/>
      <protection locked="0" hidden="1"/>
    </xf>
    <xf numFmtId="0" fontId="48" fillId="2" borderId="132" xfId="0" applyFont="1" applyFill="1" applyBorder="1" applyAlignment="1" applyProtection="1">
      <alignment horizontal="centerContinuous"/>
      <protection locked="0" hidden="1"/>
    </xf>
    <xf numFmtId="0" fontId="67" fillId="2" borderId="115" xfId="0" applyFont="1" applyFill="1" applyBorder="1" applyAlignment="1" applyProtection="1">
      <alignment horizontal="centerContinuous"/>
      <protection locked="0" hidden="1"/>
    </xf>
    <xf numFmtId="0" fontId="48" fillId="2" borderId="115" xfId="0" applyFont="1" applyFill="1" applyBorder="1" applyAlignment="1" applyProtection="1">
      <alignment horizontal="centerContinuous"/>
      <protection locked="0" hidden="1"/>
    </xf>
    <xf numFmtId="0" fontId="67" fillId="2" borderId="116" xfId="0" applyFont="1" applyFill="1" applyBorder="1" applyAlignment="1" applyProtection="1">
      <alignment horizontal="centerContinuous"/>
      <protection locked="0" hidden="1"/>
    </xf>
    <xf numFmtId="0" fontId="51" fillId="2" borderId="119" xfId="0" applyFont="1" applyFill="1" applyBorder="1" applyAlignment="1" applyProtection="1">
      <alignment horizontal="centerContinuous"/>
      <protection locked="0" hidden="1"/>
    </xf>
    <xf numFmtId="0" fontId="67" fillId="2" borderId="0" xfId="0" applyFont="1" applyFill="1" applyBorder="1" applyAlignment="1" applyProtection="1">
      <alignment horizontal="centerContinuous"/>
      <protection locked="0" hidden="1"/>
    </xf>
    <xf numFmtId="0" fontId="48" fillId="2" borderId="0" xfId="0" applyFont="1" applyFill="1" applyBorder="1" applyAlignment="1" applyProtection="1">
      <alignment horizontal="centerContinuous"/>
      <protection locked="0" hidden="1"/>
    </xf>
    <xf numFmtId="0" fontId="67" fillId="2" borderId="118" xfId="0" applyFont="1" applyFill="1" applyBorder="1" applyAlignment="1" applyProtection="1">
      <alignment horizontal="centerContinuous"/>
      <protection locked="0" hidden="1"/>
    </xf>
    <xf numFmtId="0" fontId="48" fillId="2" borderId="119" xfId="0" applyFont="1" applyFill="1" applyBorder="1" applyAlignment="1" applyProtection="1">
      <alignment horizontal="centerContinuous"/>
      <protection locked="0" hidden="1"/>
    </xf>
    <xf numFmtId="165" fontId="48" fillId="0" borderId="132" xfId="0" applyNumberFormat="1" applyFont="1" applyFill="1" applyBorder="1" applyAlignment="1" applyProtection="1">
      <alignment horizontal="centerContinuous"/>
      <protection locked="0" hidden="1"/>
    </xf>
    <xf numFmtId="0" fontId="0" fillId="0" borderId="115" xfId="0" applyFill="1" applyBorder="1" applyAlignment="1" applyProtection="1">
      <alignment horizontal="centerContinuous"/>
      <protection locked="0" hidden="1"/>
    </xf>
    <xf numFmtId="0" fontId="47" fillId="0" borderId="115" xfId="0" quotePrefix="1" applyFont="1" applyFill="1" applyBorder="1" applyAlignment="1" applyProtection="1">
      <alignment horizontal="centerContinuous"/>
      <protection locked="0" hidden="1"/>
    </xf>
    <xf numFmtId="0" fontId="47" fillId="0" borderId="115" xfId="0" applyFont="1" applyFill="1" applyBorder="1" applyAlignment="1" applyProtection="1">
      <alignment horizontal="centerContinuous"/>
      <protection locked="0" hidden="1"/>
    </xf>
    <xf numFmtId="0" fontId="0" fillId="0" borderId="116" xfId="0" applyFill="1" applyBorder="1" applyAlignment="1" applyProtection="1">
      <alignment horizontal="centerContinuous"/>
      <protection locked="0" hidden="1"/>
    </xf>
    <xf numFmtId="0" fontId="44" fillId="2" borderId="155" xfId="0" quotePrefix="1" applyFont="1" applyFill="1" applyBorder="1" applyAlignment="1" applyProtection="1">
      <alignment vertical="center"/>
      <protection locked="0" hidden="1"/>
    </xf>
    <xf numFmtId="0" fontId="0" fillId="3" borderId="156" xfId="0" applyFill="1" applyBorder="1" applyAlignment="1" applyProtection="1">
      <alignment horizontal="center"/>
      <protection locked="0" hidden="1"/>
    </xf>
    <xf numFmtId="0" fontId="0" fillId="3" borderId="150" xfId="0" applyFill="1" applyBorder="1" applyAlignment="1" applyProtection="1">
      <alignment horizontal="center"/>
      <protection locked="0" hidden="1"/>
    </xf>
    <xf numFmtId="0" fontId="0" fillId="0" borderId="131" xfId="0" applyBorder="1" applyProtection="1">
      <protection locked="0" hidden="1"/>
    </xf>
    <xf numFmtId="0" fontId="49" fillId="2" borderId="157" xfId="0" applyFont="1" applyFill="1" applyBorder="1" applyAlignment="1" applyProtection="1">
      <alignment horizontal="center" vertical="center"/>
      <protection locked="0" hidden="1"/>
    </xf>
    <xf numFmtId="0" fontId="49" fillId="2" borderId="112" xfId="0" applyFont="1" applyFill="1" applyBorder="1" applyAlignment="1" applyProtection="1">
      <alignment horizontal="center" vertical="center"/>
      <protection locked="0" hidden="1"/>
    </xf>
    <xf numFmtId="0" fontId="0" fillId="0" borderId="81" xfId="0" applyBorder="1"/>
    <xf numFmtId="0" fontId="125" fillId="3" borderId="0" xfId="0" applyFont="1" applyFill="1" applyBorder="1" applyProtection="1">
      <protection hidden="1"/>
    </xf>
    <xf numFmtId="0" fontId="125" fillId="3" borderId="34" xfId="0" applyFont="1" applyFill="1" applyBorder="1" applyProtection="1">
      <protection hidden="1"/>
    </xf>
    <xf numFmtId="49" fontId="108" fillId="3" borderId="124" xfId="62" applyNumberFormat="1" applyFont="1" applyFill="1" applyBorder="1" applyAlignment="1" applyProtection="1">
      <alignment horizontal="right" wrapText="1"/>
      <protection locked="0" hidden="1"/>
    </xf>
    <xf numFmtId="0" fontId="0" fillId="3" borderId="81" xfId="0" applyFill="1" applyBorder="1" applyProtection="1">
      <protection locked="0" hidden="1"/>
    </xf>
    <xf numFmtId="0" fontId="0" fillId="3" borderId="125" xfId="0" applyFill="1" applyBorder="1" applyProtection="1">
      <protection locked="0" hidden="1"/>
    </xf>
    <xf numFmtId="0" fontId="0" fillId="3" borderId="126" xfId="0" applyFill="1" applyBorder="1" applyProtection="1">
      <protection locked="0" hidden="1"/>
    </xf>
    <xf numFmtId="0" fontId="0" fillId="3" borderId="127" xfId="0" applyFill="1" applyBorder="1" applyProtection="1">
      <protection locked="0" hidden="1"/>
    </xf>
    <xf numFmtId="0" fontId="0" fillId="3" borderId="128" xfId="0" applyFill="1" applyBorder="1" applyProtection="1">
      <protection locked="0" hidden="1"/>
    </xf>
    <xf numFmtId="49" fontId="107" fillId="3" borderId="1" xfId="62" applyNumberFormat="1" applyFont="1" applyFill="1" applyBorder="1" applyAlignment="1" applyProtection="1">
      <alignment horizontal="right" wrapText="1"/>
      <protection hidden="1"/>
    </xf>
    <xf numFmtId="0" fontId="0" fillId="3" borderId="37" xfId="0" applyFill="1" applyBorder="1" applyProtection="1">
      <protection hidden="1"/>
    </xf>
    <xf numFmtId="0" fontId="108" fillId="43" borderId="95" xfId="62" applyFont="1" applyFill="1" applyBorder="1" applyAlignment="1" applyProtection="1">
      <alignment wrapText="1"/>
      <protection locked="0" hidden="1"/>
    </xf>
    <xf numFmtId="0" fontId="108" fillId="43" borderId="117" xfId="62" applyFont="1" applyFill="1" applyBorder="1" applyAlignment="1" applyProtection="1">
      <alignment wrapText="1"/>
      <protection locked="0" hidden="1"/>
    </xf>
    <xf numFmtId="170" fontId="108" fillId="43" borderId="95" xfId="62" applyNumberFormat="1" applyFont="1" applyFill="1" applyBorder="1" applyAlignment="1" applyProtection="1">
      <alignment horizontal="right" wrapText="1"/>
      <protection locked="0" hidden="1"/>
    </xf>
    <xf numFmtId="170" fontId="108" fillId="43" borderId="120" xfId="62" applyNumberFormat="1" applyFont="1" applyFill="1" applyBorder="1" applyAlignment="1" applyProtection="1">
      <alignment horizontal="right" wrapText="1"/>
      <protection locked="0" hidden="1"/>
    </xf>
    <xf numFmtId="169" fontId="93" fillId="0" borderId="16" xfId="0" applyNumberFormat="1" applyFont="1" applyFill="1" applyBorder="1" applyAlignment="1" applyProtection="1">
      <alignment horizontal="left" vertical="center" indent="1"/>
      <protection hidden="1"/>
    </xf>
    <xf numFmtId="169" fontId="93" fillId="0" borderId="45" xfId="0" applyNumberFormat="1" applyFont="1" applyFill="1" applyBorder="1" applyAlignment="1" applyProtection="1">
      <alignment horizontal="left" vertical="center" indent="1"/>
      <protection hidden="1"/>
    </xf>
    <xf numFmtId="0" fontId="94" fillId="0" borderId="0" xfId="0" applyFont="1" applyAlignment="1" applyProtection="1">
      <alignment horizontal="left" wrapText="1"/>
      <protection hidden="1"/>
    </xf>
    <xf numFmtId="0" fontId="0" fillId="43" borderId="140" xfId="0" applyFill="1" applyBorder="1" applyProtection="1">
      <protection locked="0" hidden="1"/>
    </xf>
    <xf numFmtId="0" fontId="0" fillId="43" borderId="141" xfId="0" applyFill="1" applyBorder="1" applyProtection="1">
      <protection locked="0" hidden="1"/>
    </xf>
    <xf numFmtId="0" fontId="0" fillId="43" borderId="142" xfId="0" applyFill="1" applyBorder="1" applyProtection="1">
      <protection locked="0" hidden="1"/>
    </xf>
    <xf numFmtId="0" fontId="0" fillId="43" borderId="0" xfId="0" applyFill="1" applyProtection="1">
      <protection hidden="1"/>
    </xf>
    <xf numFmtId="0" fontId="126" fillId="43" borderId="0" xfId="0" applyFont="1" applyFill="1" applyProtection="1">
      <protection hidden="1"/>
    </xf>
    <xf numFmtId="0" fontId="0" fillId="0" borderId="90" xfId="0" applyBorder="1"/>
    <xf numFmtId="0" fontId="93" fillId="0" borderId="45" xfId="0" applyFont="1" applyFill="1" applyBorder="1" applyAlignment="1" applyProtection="1">
      <alignment horizontal="left" vertical="center" wrapText="1" indent="1"/>
      <protection hidden="1"/>
    </xf>
    <xf numFmtId="0" fontId="93" fillId="0" borderId="16" xfId="0" applyFont="1" applyFill="1" applyBorder="1" applyAlignment="1" applyProtection="1">
      <alignment horizontal="left" vertical="center" wrapText="1" indent="1"/>
      <protection hidden="1"/>
    </xf>
    <xf numFmtId="0" fontId="108" fillId="44" borderId="164" xfId="0" applyFont="1" applyFill="1" applyBorder="1" applyProtection="1">
      <protection locked="0"/>
    </xf>
    <xf numFmtId="0" fontId="93" fillId="3" borderId="45" xfId="0" applyFont="1" applyFill="1" applyBorder="1" applyAlignment="1" applyProtection="1">
      <alignment vertical="center" wrapText="1"/>
      <protection hidden="1"/>
    </xf>
    <xf numFmtId="0" fontId="104" fillId="3" borderId="45" xfId="0" applyFont="1" applyFill="1" applyBorder="1" applyAlignment="1" applyProtection="1">
      <alignment vertical="center" wrapText="1"/>
      <protection hidden="1"/>
    </xf>
    <xf numFmtId="0" fontId="104" fillId="3" borderId="16" xfId="0" applyFont="1" applyFill="1" applyBorder="1" applyAlignment="1" applyProtection="1">
      <alignment vertical="center" wrapText="1"/>
      <protection hidden="1"/>
    </xf>
    <xf numFmtId="0" fontId="105" fillId="3" borderId="8" xfId="0" applyFont="1" applyFill="1" applyBorder="1" applyProtection="1">
      <protection hidden="1"/>
    </xf>
    <xf numFmtId="0" fontId="105" fillId="3" borderId="16" xfId="0" applyFont="1" applyFill="1" applyBorder="1" applyAlignment="1" applyProtection="1">
      <alignment vertical="center" wrapText="1"/>
      <protection hidden="1"/>
    </xf>
    <xf numFmtId="169" fontId="93" fillId="3" borderId="45" xfId="0" applyNumberFormat="1" applyFont="1" applyFill="1" applyBorder="1" applyAlignment="1" applyProtection="1">
      <alignment vertical="center"/>
      <protection hidden="1"/>
    </xf>
    <xf numFmtId="169" fontId="93" fillId="3" borderId="8" xfId="0" applyNumberFormat="1" applyFont="1" applyFill="1" applyBorder="1" applyAlignment="1" applyProtection="1">
      <alignment vertical="center"/>
      <protection hidden="1"/>
    </xf>
    <xf numFmtId="0" fontId="93" fillId="3" borderId="81" xfId="0" applyFont="1" applyFill="1" applyBorder="1" applyAlignment="1" applyProtection="1">
      <alignment vertical="center" wrapText="1"/>
      <protection hidden="1"/>
    </xf>
    <xf numFmtId="0" fontId="44" fillId="3" borderId="6" xfId="0" quotePrefix="1" applyFont="1" applyFill="1" applyBorder="1" applyAlignment="1" applyProtection="1">
      <alignment horizontal="left"/>
      <protection hidden="1"/>
    </xf>
    <xf numFmtId="0" fontId="44" fillId="3" borderId="6" xfId="0" applyFont="1" applyFill="1" applyBorder="1" applyAlignment="1" applyProtection="1">
      <alignment horizontal="left"/>
      <protection hidden="1"/>
    </xf>
    <xf numFmtId="0" fontId="44" fillId="3" borderId="38" xfId="0" applyFont="1" applyFill="1" applyBorder="1" applyAlignment="1" applyProtection="1">
      <alignment horizontal="left"/>
      <protection hidden="1"/>
    </xf>
    <xf numFmtId="0" fontId="44" fillId="3" borderId="38" xfId="0" quotePrefix="1" applyFont="1" applyFill="1" applyBorder="1" applyAlignment="1" applyProtection="1">
      <alignment horizontal="left"/>
      <protection hidden="1"/>
    </xf>
    <xf numFmtId="0" fontId="44" fillId="3" borderId="10" xfId="0" applyFont="1" applyFill="1" applyBorder="1" applyAlignment="1" applyProtection="1">
      <alignment horizontal="left"/>
      <protection hidden="1"/>
    </xf>
    <xf numFmtId="0" fontId="77" fillId="0" borderId="16" xfId="0" applyNumberFormat="1" applyFont="1" applyFill="1" applyBorder="1" applyAlignment="1" applyProtection="1">
      <protection hidden="1"/>
    </xf>
    <xf numFmtId="0" fontId="77" fillId="3" borderId="16" xfId="0" applyFont="1" applyFill="1" applyBorder="1" applyAlignment="1" applyProtection="1">
      <protection hidden="1"/>
    </xf>
    <xf numFmtId="0" fontId="77" fillId="0" borderId="8" xfId="0" applyNumberFormat="1" applyFont="1" applyFill="1" applyBorder="1" applyAlignment="1" applyProtection="1">
      <protection hidden="1"/>
    </xf>
    <xf numFmtId="0" fontId="77" fillId="3" borderId="8" xfId="0" applyFont="1" applyFill="1" applyBorder="1" applyAlignment="1" applyProtection="1">
      <protection hidden="1"/>
    </xf>
    <xf numFmtId="0" fontId="131" fillId="46" borderId="95" xfId="0" applyFont="1" applyFill="1" applyBorder="1" applyAlignment="1">
      <alignment vertical="center"/>
    </xf>
    <xf numFmtId="0" fontId="132" fillId="4" borderId="95" xfId="0" applyFont="1" applyFill="1" applyBorder="1" applyAlignment="1">
      <alignment vertical="center"/>
    </xf>
    <xf numFmtId="0" fontId="103" fillId="4" borderId="95" xfId="0" applyFont="1" applyFill="1" applyBorder="1" applyAlignment="1">
      <alignment vertical="center"/>
    </xf>
    <xf numFmtId="3" fontId="103" fillId="4" borderId="95" xfId="0" applyNumberFormat="1" applyFont="1" applyFill="1" applyBorder="1" applyAlignment="1">
      <alignment horizontal="right" vertical="center"/>
    </xf>
    <xf numFmtId="0" fontId="93" fillId="0" borderId="16" xfId="0" applyNumberFormat="1" applyFont="1" applyFill="1" applyBorder="1" applyAlignment="1" applyProtection="1">
      <alignment vertical="center"/>
      <protection hidden="1"/>
    </xf>
    <xf numFmtId="0" fontId="93" fillId="3" borderId="16" xfId="0" applyFont="1" applyFill="1" applyBorder="1" applyAlignment="1" applyProtection="1">
      <alignment vertical="center" wrapText="1"/>
      <protection hidden="1"/>
    </xf>
    <xf numFmtId="2" fontId="0" fillId="0" borderId="8" xfId="0" applyNumberFormat="1" applyBorder="1" applyAlignment="1" applyProtection="1">
      <alignment horizontal="right"/>
      <protection hidden="1"/>
    </xf>
    <xf numFmtId="49" fontId="49" fillId="0" borderId="90" xfId="0" applyNumberFormat="1" applyFont="1" applyBorder="1" applyAlignment="1" applyProtection="1">
      <alignment horizontal="center" vertical="center"/>
      <protection hidden="1"/>
    </xf>
    <xf numFmtId="49" fontId="49" fillId="0" borderId="90" xfId="0" applyNumberFormat="1" applyFont="1" applyBorder="1" applyAlignment="1" applyProtection="1">
      <alignment horizontal="center" vertical="center" wrapText="1"/>
      <protection hidden="1"/>
    </xf>
    <xf numFmtId="49" fontId="49" fillId="0" borderId="90" xfId="0" applyNumberFormat="1" applyFont="1" applyBorder="1" applyAlignment="1" applyProtection="1">
      <alignment vertical="center"/>
      <protection hidden="1"/>
    </xf>
    <xf numFmtId="49" fontId="48" fillId="0" borderId="90" xfId="0" applyNumberFormat="1" applyFont="1" applyBorder="1" applyAlignment="1" applyProtection="1">
      <alignment horizontal="center" vertical="center"/>
      <protection hidden="1"/>
    </xf>
    <xf numFmtId="0" fontId="0" fillId="0" borderId="8" xfId="0" applyBorder="1" applyProtection="1">
      <protection hidden="1"/>
    </xf>
    <xf numFmtId="2" fontId="0" fillId="0" borderId="90" xfId="0" applyNumberFormat="1" applyBorder="1" applyAlignment="1" applyProtection="1">
      <alignment horizontal="right"/>
      <protection hidden="1"/>
    </xf>
    <xf numFmtId="0" fontId="93" fillId="3" borderId="8" xfId="0" applyFont="1" applyFill="1" applyBorder="1" applyAlignment="1" applyProtection="1">
      <alignment vertical="center" wrapText="1"/>
      <protection hidden="1"/>
    </xf>
    <xf numFmtId="0" fontId="108" fillId="47" borderId="95" xfId="62" applyFont="1" applyFill="1" applyBorder="1" applyAlignment="1" applyProtection="1">
      <alignment wrapText="1"/>
      <protection locked="0" hidden="1"/>
    </xf>
    <xf numFmtId="170" fontId="108" fillId="47" borderId="95" xfId="62" applyNumberFormat="1" applyFont="1" applyFill="1" applyBorder="1" applyAlignment="1" applyProtection="1">
      <alignment horizontal="right" wrapText="1"/>
      <protection locked="0" hidden="1"/>
    </xf>
    <xf numFmtId="170" fontId="108" fillId="47" borderId="120" xfId="62" applyNumberFormat="1" applyFont="1" applyFill="1" applyBorder="1" applyAlignment="1" applyProtection="1">
      <alignment horizontal="right" wrapText="1"/>
      <protection locked="0" hidden="1"/>
    </xf>
    <xf numFmtId="0" fontId="108" fillId="47" borderId="117" xfId="62" applyFont="1" applyFill="1" applyBorder="1" applyAlignment="1" applyProtection="1">
      <alignment wrapText="1"/>
      <protection locked="0" hidden="1"/>
    </xf>
    <xf numFmtId="0" fontId="0" fillId="45" borderId="0" xfId="0" applyFill="1" applyProtection="1">
      <protection hidden="1"/>
    </xf>
    <xf numFmtId="0" fontId="0" fillId="45" borderId="125" xfId="0" applyFill="1" applyBorder="1" applyProtection="1">
      <protection locked="0" hidden="1"/>
    </xf>
    <xf numFmtId="0" fontId="0" fillId="45" borderId="127" xfId="0" applyFill="1" applyBorder="1" applyProtection="1">
      <protection locked="0" hidden="1"/>
    </xf>
    <xf numFmtId="0" fontId="0" fillId="45" borderId="81" xfId="0" applyFill="1" applyBorder="1" applyProtection="1">
      <protection locked="0" hidden="1"/>
    </xf>
    <xf numFmtId="0" fontId="0" fillId="45" borderId="128" xfId="0" applyFill="1" applyBorder="1" applyProtection="1">
      <protection locked="0" hidden="1"/>
    </xf>
    <xf numFmtId="2" fontId="0" fillId="0" borderId="81" xfId="0" applyNumberFormat="1" applyBorder="1" applyAlignment="1" applyProtection="1">
      <alignment horizontal="right"/>
      <protection hidden="1"/>
    </xf>
    <xf numFmtId="2" fontId="0" fillId="0" borderId="17" xfId="0" applyNumberFormat="1" applyBorder="1" applyAlignment="1" applyProtection="1">
      <alignment horizontal="right"/>
      <protection hidden="1"/>
    </xf>
    <xf numFmtId="0" fontId="125" fillId="3" borderId="0" xfId="0" applyFont="1" applyFill="1" applyProtection="1">
      <protection hidden="1"/>
    </xf>
    <xf numFmtId="0" fontId="107" fillId="3" borderId="94" xfId="62" applyFont="1" applyFill="1" applyBorder="1" applyAlignment="1" applyProtection="1">
      <alignment wrapText="1"/>
      <protection hidden="1"/>
    </xf>
    <xf numFmtId="0" fontId="107" fillId="3" borderId="108" xfId="62" applyFont="1" applyFill="1" applyBorder="1" applyAlignment="1" applyProtection="1">
      <alignment wrapText="1"/>
      <protection hidden="1"/>
    </xf>
    <xf numFmtId="0" fontId="126" fillId="3" borderId="108" xfId="0" applyFont="1" applyFill="1" applyBorder="1" applyProtection="1">
      <protection hidden="1"/>
    </xf>
    <xf numFmtId="0" fontId="126" fillId="3" borderId="108" xfId="0" applyFont="1" applyFill="1" applyBorder="1" applyAlignment="1" applyProtection="1">
      <alignment wrapText="1"/>
      <protection hidden="1"/>
    </xf>
    <xf numFmtId="0" fontId="126" fillId="3" borderId="96" xfId="0" applyFont="1" applyFill="1" applyBorder="1" applyAlignment="1" applyProtection="1">
      <alignment wrapText="1"/>
      <protection hidden="1"/>
    </xf>
    <xf numFmtId="0" fontId="125" fillId="3" borderId="23" xfId="64" applyFont="1" applyFill="1" applyBorder="1" applyAlignment="1" applyProtection="1">
      <alignment horizontal="center" vertical="top" wrapText="1"/>
      <protection hidden="1"/>
    </xf>
    <xf numFmtId="0" fontId="125" fillId="3" borderId="81" xfId="64" applyFont="1" applyFill="1" applyBorder="1" applyAlignment="1" applyProtection="1">
      <alignment horizontal="left" vertical="top" wrapText="1"/>
      <protection hidden="1"/>
    </xf>
    <xf numFmtId="0" fontId="125" fillId="3" borderId="81" xfId="64" applyFont="1" applyFill="1" applyBorder="1" applyAlignment="1" applyProtection="1">
      <alignment vertical="top" wrapText="1"/>
      <protection hidden="1"/>
    </xf>
    <xf numFmtId="0" fontId="0" fillId="3" borderId="81" xfId="0" applyFill="1" applyBorder="1" applyProtection="1">
      <protection hidden="1"/>
    </xf>
    <xf numFmtId="0" fontId="0" fillId="3" borderId="25" xfId="0" applyFill="1" applyBorder="1" applyProtection="1">
      <protection hidden="1"/>
    </xf>
    <xf numFmtId="0" fontId="129" fillId="3" borderId="81" xfId="64" applyFont="1" applyFill="1" applyBorder="1" applyAlignment="1" applyProtection="1">
      <alignment horizontal="left" vertical="top" wrapText="1"/>
      <protection hidden="1"/>
    </xf>
    <xf numFmtId="0" fontId="125" fillId="3" borderId="24" xfId="64" applyFont="1" applyFill="1" applyBorder="1" applyAlignment="1" applyProtection="1">
      <alignment horizontal="center" vertical="top" wrapText="1"/>
      <protection hidden="1"/>
    </xf>
    <xf numFmtId="0" fontId="125" fillId="3" borderId="107" xfId="64" applyFont="1" applyFill="1" applyBorder="1" applyAlignment="1" applyProtection="1">
      <alignment horizontal="left" vertical="top" wrapText="1"/>
      <protection hidden="1"/>
    </xf>
    <xf numFmtId="0" fontId="125" fillId="3" borderId="107" xfId="64" applyFont="1" applyFill="1" applyBorder="1" applyAlignment="1" applyProtection="1">
      <alignment vertical="top" wrapText="1"/>
      <protection hidden="1"/>
    </xf>
    <xf numFmtId="0" fontId="0" fillId="3" borderId="107" xfId="0" applyFill="1" applyBorder="1" applyProtection="1">
      <protection hidden="1"/>
    </xf>
    <xf numFmtId="0" fontId="0" fillId="3" borderId="73" xfId="0" applyFill="1" applyBorder="1" applyProtection="1">
      <protection hidden="1"/>
    </xf>
    <xf numFmtId="0" fontId="125" fillId="3" borderId="36" xfId="0" applyFont="1" applyFill="1" applyBorder="1" applyProtection="1">
      <protection hidden="1"/>
    </xf>
    <xf numFmtId="0" fontId="125" fillId="3" borderId="37" xfId="0" applyFont="1" applyFill="1" applyBorder="1" applyProtection="1">
      <protection hidden="1"/>
    </xf>
    <xf numFmtId="0" fontId="125" fillId="3" borderId="52" xfId="0" applyFont="1" applyFill="1" applyBorder="1" applyProtection="1">
      <protection hidden="1"/>
    </xf>
    <xf numFmtId="0" fontId="44" fillId="3" borderId="1" xfId="0" applyFont="1" applyFill="1" applyBorder="1" applyProtection="1">
      <protection hidden="1"/>
    </xf>
    <xf numFmtId="0" fontId="0" fillId="3" borderId="52" xfId="0" applyFill="1" applyBorder="1" applyProtection="1">
      <protection hidden="1"/>
    </xf>
    <xf numFmtId="0" fontId="0" fillId="3" borderId="34" xfId="0" applyFill="1" applyBorder="1" applyProtection="1">
      <protection hidden="1"/>
    </xf>
    <xf numFmtId="0" fontId="0" fillId="3" borderId="57" xfId="0" applyFill="1" applyBorder="1" applyProtection="1">
      <protection hidden="1"/>
    </xf>
    <xf numFmtId="0" fontId="0" fillId="3" borderId="46" xfId="0" applyFill="1" applyBorder="1" applyProtection="1">
      <protection hidden="1"/>
    </xf>
    <xf numFmtId="0" fontId="0" fillId="3" borderId="110" xfId="0" applyFill="1" applyBorder="1" applyProtection="1">
      <protection hidden="1"/>
    </xf>
    <xf numFmtId="0" fontId="0" fillId="3" borderId="108" xfId="0" applyFill="1" applyBorder="1" applyProtection="1">
      <protection hidden="1"/>
    </xf>
    <xf numFmtId="0" fontId="0" fillId="3" borderId="96" xfId="0" applyFill="1" applyBorder="1" applyProtection="1">
      <protection hidden="1"/>
    </xf>
    <xf numFmtId="0" fontId="0" fillId="3" borderId="50" xfId="0" applyFill="1" applyBorder="1" applyProtection="1">
      <protection hidden="1"/>
    </xf>
    <xf numFmtId="0" fontId="0" fillId="3" borderId="26" xfId="0" applyFill="1" applyBorder="1" applyProtection="1">
      <protection hidden="1"/>
    </xf>
    <xf numFmtId="0" fontId="0" fillId="3" borderId="19" xfId="0" applyFill="1" applyBorder="1" applyProtection="1">
      <protection hidden="1"/>
    </xf>
    <xf numFmtId="49" fontId="0" fillId="3" borderId="126" xfId="0" applyNumberFormat="1" applyFill="1" applyBorder="1" applyProtection="1">
      <protection locked="0" hidden="1"/>
    </xf>
    <xf numFmtId="0" fontId="0" fillId="3" borderId="27" xfId="0" applyFill="1" applyBorder="1" applyProtection="1">
      <protection hidden="1"/>
    </xf>
    <xf numFmtId="0" fontId="81" fillId="0" borderId="0" xfId="0" applyFont="1" applyAlignment="1" applyProtection="1">
      <alignment horizontal="center" wrapText="1"/>
      <protection hidden="1"/>
    </xf>
    <xf numFmtId="0" fontId="78" fillId="0" borderId="0" xfId="0" applyFont="1" applyAlignment="1" applyProtection="1">
      <alignment wrapText="1"/>
      <protection hidden="1"/>
    </xf>
    <xf numFmtId="0" fontId="78" fillId="0" borderId="0" xfId="0" applyFont="1" applyAlignment="1" applyProtection="1">
      <alignment horizontal="left" wrapText="1"/>
      <protection hidden="1"/>
    </xf>
    <xf numFmtId="0" fontId="140" fillId="0" borderId="0" xfId="0" applyFont="1" applyAlignment="1">
      <alignment vertical="center"/>
    </xf>
    <xf numFmtId="0" fontId="139" fillId="0" borderId="0" xfId="0" applyFont="1"/>
    <xf numFmtId="0" fontId="139" fillId="0" borderId="0" xfId="0" applyFont="1" applyAlignment="1"/>
    <xf numFmtId="0" fontId="107" fillId="3" borderId="113" xfId="62" applyFont="1" applyFill="1" applyBorder="1" applyAlignment="1" applyProtection="1">
      <alignment wrapText="1"/>
      <protection locked="0" hidden="1"/>
    </xf>
    <xf numFmtId="0" fontId="108" fillId="3" borderId="114" xfId="62" applyFont="1" applyFill="1" applyBorder="1" applyAlignment="1" applyProtection="1">
      <alignment wrapText="1"/>
      <protection locked="0" hidden="1"/>
    </xf>
    <xf numFmtId="0" fontId="25" fillId="3" borderId="115" xfId="62" applyFont="1" applyFill="1" applyBorder="1" applyProtection="1">
      <protection locked="0" hidden="1"/>
    </xf>
    <xf numFmtId="0" fontId="107" fillId="3" borderId="117" xfId="62" applyFont="1" applyFill="1" applyBorder="1" applyAlignment="1" applyProtection="1">
      <alignment wrapText="1"/>
      <protection locked="0" hidden="1"/>
    </xf>
    <xf numFmtId="0" fontId="108" fillId="3" borderId="95" xfId="62" applyFont="1" applyFill="1" applyBorder="1" applyAlignment="1" applyProtection="1">
      <alignment wrapText="1"/>
      <protection locked="0" hidden="1"/>
    </xf>
    <xf numFmtId="0" fontId="25" fillId="3" borderId="0" xfId="62" applyFont="1" applyFill="1" applyBorder="1" applyProtection="1">
      <protection locked="0" hidden="1"/>
    </xf>
    <xf numFmtId="0" fontId="124" fillId="3" borderId="95" xfId="62" applyFont="1" applyFill="1" applyBorder="1" applyAlignment="1" applyProtection="1">
      <alignment wrapText="1"/>
      <protection locked="0" hidden="1"/>
    </xf>
    <xf numFmtId="0" fontId="25" fillId="3" borderId="119" xfId="62" applyFont="1" applyFill="1" applyBorder="1" applyAlignment="1" applyProtection="1">
      <alignment horizontal="center"/>
      <protection locked="0" hidden="1"/>
    </xf>
    <xf numFmtId="0" fontId="108" fillId="3" borderId="123" xfId="62" applyFont="1" applyFill="1" applyBorder="1" applyAlignment="1" applyProtection="1">
      <alignment wrapText="1"/>
      <protection locked="0" hidden="1"/>
    </xf>
    <xf numFmtId="0" fontId="108" fillId="3" borderId="106" xfId="62" applyFont="1" applyFill="1" applyBorder="1" applyAlignment="1" applyProtection="1">
      <alignment wrapText="1"/>
      <protection locked="0" hidden="1"/>
    </xf>
    <xf numFmtId="0" fontId="108" fillId="3" borderId="129" xfId="62" applyFont="1" applyFill="1" applyBorder="1" applyAlignment="1" applyProtection="1">
      <alignment wrapText="1"/>
      <protection locked="0" hidden="1"/>
    </xf>
    <xf numFmtId="0" fontId="108" fillId="3" borderId="132" xfId="62" applyFont="1" applyFill="1" applyBorder="1" applyAlignment="1" applyProtection="1">
      <alignment wrapText="1"/>
      <protection locked="0" hidden="1"/>
    </xf>
    <xf numFmtId="0" fontId="108" fillId="3" borderId="124" xfId="62" applyFont="1" applyFill="1" applyBorder="1" applyAlignment="1" applyProtection="1">
      <alignment wrapText="1"/>
      <protection locked="0" hidden="1"/>
    </xf>
    <xf numFmtId="0" fontId="108" fillId="3" borderId="81" xfId="62" applyFont="1" applyFill="1" applyBorder="1" applyAlignment="1" applyProtection="1">
      <alignment wrapText="1"/>
      <protection locked="0" hidden="1"/>
    </xf>
    <xf numFmtId="170" fontId="108" fillId="3" borderId="82" xfId="62" applyNumberFormat="1" applyFont="1" applyFill="1" applyBorder="1" applyAlignment="1" applyProtection="1">
      <alignment horizontal="right" wrapText="1"/>
      <protection locked="0" hidden="1"/>
    </xf>
    <xf numFmtId="170" fontId="108" fillId="3" borderId="133" xfId="62" applyNumberFormat="1" applyFont="1" applyFill="1" applyBorder="1" applyAlignment="1" applyProtection="1">
      <alignment horizontal="right" wrapText="1"/>
      <protection locked="0" hidden="1"/>
    </xf>
    <xf numFmtId="0" fontId="108" fillId="3" borderId="126" xfId="62" applyFont="1" applyFill="1" applyBorder="1" applyAlignment="1" applyProtection="1">
      <alignment wrapText="1"/>
      <protection locked="0" hidden="1"/>
    </xf>
    <xf numFmtId="0" fontId="108" fillId="3" borderId="127" xfId="62" applyFont="1" applyFill="1" applyBorder="1" applyAlignment="1" applyProtection="1">
      <alignment wrapText="1"/>
      <protection locked="0" hidden="1"/>
    </xf>
    <xf numFmtId="170" fontId="108" fillId="3" borderId="130" xfId="62" applyNumberFormat="1" applyFont="1" applyFill="1" applyBorder="1" applyAlignment="1" applyProtection="1">
      <alignment horizontal="right" wrapText="1"/>
      <protection locked="0" hidden="1"/>
    </xf>
    <xf numFmtId="170" fontId="108" fillId="3" borderId="134" xfId="62" applyNumberFormat="1" applyFont="1" applyFill="1" applyBorder="1" applyAlignment="1" applyProtection="1">
      <alignment horizontal="right" wrapText="1"/>
      <protection locked="0" hidden="1"/>
    </xf>
    <xf numFmtId="0" fontId="108" fillId="3" borderId="95" xfId="364" applyFont="1" applyFill="1" applyBorder="1" applyAlignment="1">
      <alignment wrapText="1"/>
    </xf>
    <xf numFmtId="170" fontId="108" fillId="3" borderId="95" xfId="364" applyNumberFormat="1" applyFont="1" applyFill="1" applyBorder="1" applyAlignment="1">
      <alignment horizontal="right" wrapText="1"/>
    </xf>
    <xf numFmtId="0" fontId="108" fillId="3" borderId="95" xfId="392" applyFont="1" applyFill="1" applyBorder="1" applyAlignment="1">
      <alignment wrapText="1"/>
    </xf>
    <xf numFmtId="170" fontId="108" fillId="3" borderId="95" xfId="392" applyNumberFormat="1" applyFont="1" applyFill="1" applyBorder="1" applyAlignment="1">
      <alignment horizontal="right" wrapText="1"/>
    </xf>
    <xf numFmtId="0" fontId="107" fillId="3" borderId="95" xfId="364" applyFont="1" applyFill="1" applyBorder="1" applyAlignment="1">
      <alignment wrapText="1"/>
    </xf>
    <xf numFmtId="0" fontId="6" fillId="3" borderId="0" xfId="364" applyFill="1"/>
    <xf numFmtId="0" fontId="124" fillId="3" borderId="95" xfId="364" applyFont="1" applyFill="1" applyBorder="1" applyAlignment="1">
      <alignment wrapText="1"/>
    </xf>
    <xf numFmtId="0" fontId="6" fillId="3" borderId="0" xfId="364" applyFill="1" applyAlignment="1">
      <alignment horizontal="center"/>
    </xf>
    <xf numFmtId="0" fontId="124" fillId="3" borderId="95" xfId="378" applyFont="1" applyFill="1" applyBorder="1" applyAlignment="1">
      <alignment wrapText="1"/>
    </xf>
    <xf numFmtId="170" fontId="108" fillId="3" borderId="95" xfId="378" applyNumberFormat="1" applyFont="1" applyFill="1" applyBorder="1" applyAlignment="1">
      <alignment horizontal="right" wrapText="1"/>
    </xf>
    <xf numFmtId="170" fontId="108" fillId="3" borderId="95" xfId="420" applyNumberFormat="1" applyFont="1" applyFill="1" applyBorder="1" applyAlignment="1">
      <alignment horizontal="right" wrapText="1"/>
    </xf>
    <xf numFmtId="0" fontId="108" fillId="3" borderId="117" xfId="62" applyFont="1" applyFill="1" applyBorder="1" applyAlignment="1" applyProtection="1">
      <alignment wrapText="1"/>
      <protection locked="0" hidden="1"/>
    </xf>
    <xf numFmtId="0" fontId="25" fillId="3" borderId="0" xfId="62" applyFill="1" applyBorder="1" applyProtection="1">
      <protection locked="0" hidden="1"/>
    </xf>
    <xf numFmtId="49" fontId="108" fillId="3" borderId="95" xfId="364" applyNumberFormat="1" applyFont="1" applyFill="1" applyBorder="1" applyAlignment="1">
      <alignment horizontal="right" wrapText="1"/>
    </xf>
    <xf numFmtId="170" fontId="108" fillId="3" borderId="138" xfId="62" applyNumberFormat="1" applyFont="1" applyFill="1" applyBorder="1" applyAlignment="1" applyProtection="1">
      <alignment horizontal="right" wrapText="1"/>
      <protection locked="0" hidden="1"/>
    </xf>
    <xf numFmtId="0" fontId="25" fillId="3" borderId="119" xfId="62" applyFill="1" applyBorder="1" applyAlignment="1" applyProtection="1">
      <alignment horizontal="center"/>
      <protection locked="0" hidden="1"/>
    </xf>
    <xf numFmtId="170" fontId="108" fillId="3" borderId="95" xfId="62" applyNumberFormat="1" applyFont="1" applyFill="1" applyBorder="1" applyAlignment="1" applyProtection="1">
      <alignment horizontal="right" wrapText="1"/>
      <protection locked="0" hidden="1"/>
    </xf>
    <xf numFmtId="0" fontId="25" fillId="3" borderId="118" xfId="62" applyFill="1" applyBorder="1" applyProtection="1">
      <protection locked="0" hidden="1"/>
    </xf>
    <xf numFmtId="0" fontId="5" fillId="3" borderId="0" xfId="378" applyFill="1" applyAlignment="1">
      <alignment horizontal="center"/>
    </xf>
    <xf numFmtId="0" fontId="25" fillId="3" borderId="115" xfId="62" applyFill="1" applyBorder="1" applyProtection="1">
      <protection locked="0" hidden="1"/>
    </xf>
    <xf numFmtId="49" fontId="108" fillId="3" borderId="95" xfId="420" applyNumberFormat="1" applyFont="1" applyFill="1" applyBorder="1" applyAlignment="1">
      <alignment horizontal="right" wrapText="1"/>
    </xf>
    <xf numFmtId="0" fontId="25" fillId="3" borderId="116" xfId="62" applyFill="1" applyBorder="1" applyProtection="1">
      <protection locked="0" hidden="1"/>
    </xf>
    <xf numFmtId="0" fontId="108" fillId="3" borderId="95" xfId="350" applyFont="1" applyFill="1" applyBorder="1" applyAlignment="1">
      <alignment wrapText="1"/>
    </xf>
    <xf numFmtId="0" fontId="107" fillId="3" borderId="95" xfId="378" applyFont="1" applyFill="1" applyBorder="1" applyAlignment="1">
      <alignment wrapText="1"/>
    </xf>
    <xf numFmtId="0" fontId="124" fillId="3" borderId="95" xfId="420" applyFont="1" applyFill="1" applyBorder="1" applyAlignment="1">
      <alignment wrapText="1"/>
    </xf>
    <xf numFmtId="0" fontId="108" fillId="3" borderId="95" xfId="378" applyFont="1" applyFill="1" applyBorder="1" applyAlignment="1">
      <alignment wrapText="1"/>
    </xf>
    <xf numFmtId="0" fontId="3" fillId="3" borderId="0" xfId="406" applyFill="1" applyAlignment="1">
      <alignment horizontal="center"/>
    </xf>
    <xf numFmtId="0" fontId="5" fillId="3" borderId="0" xfId="378" applyFill="1"/>
    <xf numFmtId="0" fontId="10" fillId="3" borderId="0" xfId="308" applyFill="1" applyAlignment="1">
      <alignment horizontal="center"/>
    </xf>
    <xf numFmtId="170" fontId="108" fillId="3" borderId="120" xfId="62" applyNumberFormat="1" applyFont="1" applyFill="1" applyBorder="1" applyAlignment="1" applyProtection="1">
      <alignment horizontal="right" wrapText="1"/>
      <protection locked="0" hidden="1"/>
    </xf>
    <xf numFmtId="170" fontId="108" fillId="3" borderId="135" xfId="62" applyNumberFormat="1" applyFont="1" applyFill="1" applyBorder="1" applyAlignment="1" applyProtection="1">
      <alignment horizontal="right" wrapText="1"/>
      <protection locked="0" hidden="1"/>
    </xf>
    <xf numFmtId="0" fontId="108" fillId="3" borderId="120" xfId="62" applyFont="1" applyFill="1" applyBorder="1" applyAlignment="1" applyProtection="1">
      <alignment wrapText="1"/>
      <protection locked="0" hidden="1"/>
    </xf>
    <xf numFmtId="0" fontId="2" fillId="3" borderId="0" xfId="420" applyFill="1" applyAlignment="1">
      <alignment horizontal="center"/>
    </xf>
    <xf numFmtId="170" fontId="108" fillId="3" borderId="95" xfId="406" applyNumberFormat="1" applyFont="1" applyFill="1" applyBorder="1" applyAlignment="1">
      <alignment horizontal="right" wrapText="1"/>
    </xf>
    <xf numFmtId="0" fontId="108" fillId="4" borderId="95" xfId="420" applyFont="1" applyFill="1" applyBorder="1" applyAlignment="1">
      <alignment wrapText="1"/>
    </xf>
    <xf numFmtId="170" fontId="108" fillId="4" borderId="95" xfId="420" applyNumberFormat="1" applyFont="1" applyFill="1" applyBorder="1" applyAlignment="1">
      <alignment horizontal="right" wrapText="1"/>
    </xf>
    <xf numFmtId="0" fontId="108" fillId="3" borderId="137" xfId="62" applyFont="1" applyFill="1" applyBorder="1" applyAlignment="1" applyProtection="1">
      <alignment wrapText="1"/>
      <protection locked="0" hidden="1"/>
    </xf>
    <xf numFmtId="0" fontId="124" fillId="3" borderId="95" xfId="308" applyFont="1" applyFill="1" applyBorder="1" applyAlignment="1">
      <alignment wrapText="1"/>
    </xf>
    <xf numFmtId="0" fontId="124" fillId="3" borderId="95" xfId="406" applyFont="1" applyFill="1" applyBorder="1" applyAlignment="1">
      <alignment wrapText="1"/>
    </xf>
    <xf numFmtId="0" fontId="2" fillId="3" borderId="0" xfId="420" applyFill="1"/>
    <xf numFmtId="0" fontId="108" fillId="3" borderId="135" xfId="62" applyFont="1" applyFill="1" applyBorder="1" applyAlignment="1" applyProtection="1">
      <alignment wrapText="1"/>
      <protection locked="0" hidden="1"/>
    </xf>
    <xf numFmtId="0" fontId="10" fillId="3" borderId="0" xfId="308" applyFill="1"/>
    <xf numFmtId="0" fontId="3" fillId="3" borderId="0" xfId="406" applyFill="1"/>
    <xf numFmtId="0" fontId="108" fillId="3" borderId="95" xfId="420" applyFont="1" applyFill="1" applyBorder="1" applyAlignment="1">
      <alignment wrapText="1"/>
    </xf>
    <xf numFmtId="170" fontId="108" fillId="3" borderId="95" xfId="350" applyNumberFormat="1" applyFont="1" applyFill="1" applyBorder="1" applyAlignment="1">
      <alignment horizontal="right" wrapText="1"/>
    </xf>
    <xf numFmtId="0" fontId="108" fillId="3" borderId="95" xfId="308" applyFont="1" applyFill="1" applyBorder="1" applyAlignment="1">
      <alignment wrapText="1"/>
    </xf>
    <xf numFmtId="0" fontId="108" fillId="3" borderId="95" xfId="406" applyFont="1" applyFill="1" applyBorder="1" applyAlignment="1">
      <alignment wrapText="1"/>
    </xf>
    <xf numFmtId="0" fontId="107" fillId="3" borderId="95" xfId="420" applyFont="1" applyFill="1" applyBorder="1" applyAlignment="1">
      <alignment wrapText="1"/>
    </xf>
    <xf numFmtId="170" fontId="108" fillId="3" borderId="95" xfId="308" applyNumberFormat="1" applyFont="1" applyFill="1" applyBorder="1" applyAlignment="1">
      <alignment horizontal="right" wrapText="1"/>
    </xf>
    <xf numFmtId="0" fontId="107" fillId="3" borderId="95" xfId="308" applyFont="1" applyFill="1" applyBorder="1" applyAlignment="1">
      <alignment wrapText="1"/>
    </xf>
    <xf numFmtId="0" fontId="107" fillId="3" borderId="95" xfId="406" applyFont="1" applyFill="1" applyBorder="1" applyAlignment="1">
      <alignment wrapText="1"/>
    </xf>
    <xf numFmtId="0" fontId="108" fillId="3" borderId="121" xfId="62" applyFont="1" applyFill="1" applyBorder="1" applyAlignment="1" applyProtection="1">
      <alignment wrapText="1"/>
      <protection locked="0" hidden="1"/>
    </xf>
    <xf numFmtId="0" fontId="108" fillId="3" borderId="122" xfId="62" applyFont="1" applyFill="1" applyBorder="1" applyAlignment="1" applyProtection="1">
      <alignment wrapText="1"/>
      <protection locked="0" hidden="1"/>
    </xf>
    <xf numFmtId="170" fontId="108" fillId="3" borderId="136" xfId="62" applyNumberFormat="1" applyFont="1" applyFill="1" applyBorder="1" applyAlignment="1" applyProtection="1">
      <alignment horizontal="right" wrapText="1"/>
      <protection locked="0" hidden="1"/>
    </xf>
    <xf numFmtId="170" fontId="108" fillId="3" borderId="139" xfId="62" applyNumberFormat="1" applyFont="1" applyFill="1" applyBorder="1" applyAlignment="1" applyProtection="1">
      <alignment horizontal="right" wrapText="1"/>
      <protection locked="0" hidden="1"/>
    </xf>
    <xf numFmtId="0" fontId="107" fillId="3" borderId="95" xfId="336" applyFont="1" applyFill="1" applyBorder="1" applyAlignment="1">
      <alignment wrapText="1"/>
    </xf>
    <xf numFmtId="0" fontId="108" fillId="3" borderId="95" xfId="336" applyFont="1" applyFill="1" applyBorder="1" applyAlignment="1">
      <alignment wrapText="1"/>
    </xf>
    <xf numFmtId="0" fontId="8" fillId="3" borderId="0" xfId="336" applyFill="1"/>
    <xf numFmtId="0" fontId="124" fillId="3" borderId="95" xfId="336" applyFont="1" applyFill="1" applyBorder="1" applyAlignment="1">
      <alignment wrapText="1"/>
    </xf>
    <xf numFmtId="0" fontId="8" fillId="3" borderId="0" xfId="336" applyFill="1" applyAlignment="1">
      <alignment horizontal="center"/>
    </xf>
    <xf numFmtId="49" fontId="108" fillId="3" borderId="95" xfId="336" applyNumberFormat="1" applyFont="1" applyFill="1" applyBorder="1" applyAlignment="1">
      <alignment horizontal="right" wrapText="1"/>
    </xf>
    <xf numFmtId="170" fontId="108" fillId="3" borderId="95" xfId="336" applyNumberFormat="1" applyFont="1" applyFill="1" applyBorder="1" applyAlignment="1">
      <alignment horizontal="right" wrapText="1"/>
    </xf>
    <xf numFmtId="49" fontId="108" fillId="3" borderId="95" xfId="406" applyNumberFormat="1" applyFont="1" applyFill="1" applyBorder="1" applyAlignment="1">
      <alignment horizontal="right" wrapText="1"/>
    </xf>
    <xf numFmtId="3" fontId="0" fillId="3" borderId="81" xfId="0" applyNumberFormat="1" applyFill="1" applyBorder="1" applyProtection="1">
      <protection locked="0" hidden="1"/>
    </xf>
    <xf numFmtId="3" fontId="0" fillId="3" borderId="125" xfId="0" applyNumberFormat="1" applyFill="1" applyBorder="1" applyProtection="1">
      <protection locked="0" hidden="1"/>
    </xf>
    <xf numFmtId="0" fontId="53" fillId="3" borderId="67" xfId="0" quotePrefix="1" applyNumberFormat="1" applyFont="1" applyFill="1" applyBorder="1" applyAlignment="1" applyProtection="1">
      <alignment horizontal="center" vertical="top"/>
      <protection hidden="1"/>
    </xf>
    <xf numFmtId="0" fontId="53" fillId="3" borderId="36" xfId="0" applyNumberFormat="1" applyFont="1" applyFill="1" applyBorder="1" applyAlignment="1" applyProtection="1">
      <alignment horizontal="center"/>
      <protection hidden="1"/>
    </xf>
    <xf numFmtId="164" fontId="0" fillId="43" borderId="69" xfId="0" applyNumberFormat="1" applyFill="1" applyBorder="1" applyProtection="1">
      <protection hidden="1"/>
    </xf>
    <xf numFmtId="164" fontId="0" fillId="43" borderId="68" xfId="0" applyNumberFormat="1" applyFill="1" applyBorder="1" applyProtection="1">
      <protection hidden="1"/>
    </xf>
    <xf numFmtId="0" fontId="53" fillId="3" borderId="159" xfId="0" quotePrefix="1" applyNumberFormat="1" applyFont="1" applyFill="1" applyBorder="1" applyAlignment="1" applyProtection="1">
      <alignment horizontal="center" vertical="top"/>
      <protection hidden="1"/>
    </xf>
    <xf numFmtId="0" fontId="53" fillId="3" borderId="37" xfId="0" applyNumberFormat="1" applyFont="1" applyFill="1" applyBorder="1" applyAlignment="1" applyProtection="1">
      <alignment horizontal="center"/>
      <protection hidden="1"/>
    </xf>
    <xf numFmtId="164" fontId="0" fillId="43" borderId="72" xfId="0" applyNumberFormat="1" applyFill="1" applyBorder="1" applyProtection="1">
      <protection hidden="1"/>
    </xf>
    <xf numFmtId="0" fontId="2" fillId="0" borderId="0" xfId="420"/>
    <xf numFmtId="0" fontId="2" fillId="0" borderId="0" xfId="420" applyAlignment="1">
      <alignment horizontal="center"/>
    </xf>
    <xf numFmtId="0" fontId="107" fillId="48" borderId="95" xfId="420" applyFont="1" applyFill="1" applyBorder="1" applyAlignment="1">
      <alignment wrapText="1"/>
    </xf>
    <xf numFmtId="0" fontId="108" fillId="48" borderId="95" xfId="420" applyFont="1" applyFill="1" applyBorder="1" applyAlignment="1">
      <alignment wrapText="1"/>
    </xf>
    <xf numFmtId="0" fontId="124" fillId="48" borderId="95" xfId="420" applyFont="1" applyFill="1" applyBorder="1" applyAlignment="1">
      <alignment wrapText="1"/>
    </xf>
    <xf numFmtId="0" fontId="108" fillId="4" borderId="95" xfId="420" applyFont="1" applyFill="1" applyBorder="1" applyAlignment="1">
      <alignment wrapText="1"/>
    </xf>
    <xf numFmtId="170" fontId="108" fillId="4" borderId="95" xfId="420" applyNumberFormat="1" applyFont="1" applyFill="1" applyBorder="1" applyAlignment="1">
      <alignment horizontal="right" wrapText="1"/>
    </xf>
    <xf numFmtId="164" fontId="0" fillId="49" borderId="68" xfId="0" applyNumberFormat="1" applyFill="1" applyBorder="1" applyProtection="1">
      <protection hidden="1"/>
    </xf>
    <xf numFmtId="164" fontId="0" fillId="49" borderId="69" xfId="0" applyNumberFormat="1" applyFill="1" applyBorder="1" applyProtection="1">
      <protection hidden="1"/>
    </xf>
    <xf numFmtId="164" fontId="0" fillId="49" borderId="72" xfId="0" applyNumberFormat="1" applyFill="1" applyBorder="1" applyProtection="1">
      <protection hidden="1"/>
    </xf>
    <xf numFmtId="164" fontId="0" fillId="45" borderId="32" xfId="0" applyNumberFormat="1" applyFill="1" applyBorder="1" applyProtection="1">
      <protection hidden="1"/>
    </xf>
    <xf numFmtId="164" fontId="0" fillId="45" borderId="78" xfId="0" applyNumberFormat="1" applyFill="1" applyBorder="1" applyProtection="1">
      <protection hidden="1"/>
    </xf>
    <xf numFmtId="164" fontId="0" fillId="45" borderId="161" xfId="0" applyNumberFormat="1" applyFill="1" applyBorder="1" applyProtection="1">
      <protection hidden="1"/>
    </xf>
    <xf numFmtId="0" fontId="93" fillId="0" borderId="45" xfId="0" applyFont="1" applyFill="1" applyBorder="1" applyAlignment="1" applyProtection="1">
      <alignment vertical="center" wrapText="1"/>
      <protection hidden="1"/>
    </xf>
    <xf numFmtId="0" fontId="93" fillId="0" borderId="8" xfId="0" applyFont="1" applyFill="1" applyBorder="1" applyAlignment="1" applyProtection="1">
      <alignment vertical="center" wrapText="1"/>
      <protection hidden="1"/>
    </xf>
    <xf numFmtId="0" fontId="127" fillId="0" borderId="0" xfId="0" applyFont="1"/>
    <xf numFmtId="0" fontId="127" fillId="0" borderId="0" xfId="0" applyFont="1" applyAlignment="1" applyProtection="1">
      <protection hidden="1"/>
    </xf>
    <xf numFmtId="0" fontId="142" fillId="0" borderId="0" xfId="0" applyFont="1" applyAlignment="1" applyProtection="1">
      <alignment horizontal="left"/>
      <protection hidden="1"/>
    </xf>
    <xf numFmtId="0" fontId="127" fillId="0" borderId="0" xfId="0" applyFont="1" applyAlignment="1" applyProtection="1">
      <alignment horizontal="left"/>
      <protection hidden="1"/>
    </xf>
    <xf numFmtId="0" fontId="143" fillId="0" borderId="0" xfId="0" applyFont="1" applyAlignment="1" applyProtection="1">
      <alignment wrapText="1"/>
      <protection hidden="1"/>
    </xf>
    <xf numFmtId="0" fontId="127" fillId="0" borderId="0" xfId="0" applyFont="1" applyAlignment="1"/>
    <xf numFmtId="169" fontId="93" fillId="0" borderId="45" xfId="0" applyNumberFormat="1" applyFont="1" applyFill="1" applyBorder="1" applyAlignment="1" applyProtection="1">
      <alignment vertical="center"/>
      <protection hidden="1"/>
    </xf>
    <xf numFmtId="169" fontId="93" fillId="0" borderId="8" xfId="0" applyNumberFormat="1" applyFont="1" applyFill="1" applyBorder="1" applyAlignment="1" applyProtection="1">
      <alignment horizontal="left" vertical="center" indent="1"/>
      <protection hidden="1"/>
    </xf>
    <xf numFmtId="169" fontId="93" fillId="0" borderId="8" xfId="0" applyNumberFormat="1" applyFont="1" applyFill="1" applyBorder="1" applyAlignment="1" applyProtection="1">
      <alignment vertical="center"/>
      <protection hidden="1"/>
    </xf>
    <xf numFmtId="0" fontId="126" fillId="50" borderId="0" xfId="0" applyFont="1" applyFill="1" applyProtection="1">
      <protection hidden="1"/>
    </xf>
    <xf numFmtId="0" fontId="126" fillId="50" borderId="0" xfId="0" applyFont="1" applyFill="1" applyBorder="1" applyProtection="1">
      <protection hidden="1"/>
    </xf>
    <xf numFmtId="0" fontId="108" fillId="4" borderId="95" xfId="434" applyFont="1" applyFill="1" applyBorder="1" applyAlignment="1">
      <alignment wrapText="1"/>
    </xf>
    <xf numFmtId="170" fontId="108" fillId="4" borderId="95" xfId="434" applyNumberFormat="1" applyFont="1" applyFill="1" applyBorder="1" applyAlignment="1">
      <alignment horizontal="right" wrapText="1"/>
    </xf>
    <xf numFmtId="0" fontId="103" fillId="4" borderId="95" xfId="434" applyFont="1" applyFill="1" applyBorder="1" applyAlignment="1">
      <alignment horizontal="right" vertical="center"/>
    </xf>
    <xf numFmtId="0" fontId="131" fillId="46" borderId="95" xfId="434" applyFont="1" applyFill="1" applyBorder="1" applyAlignment="1">
      <alignment vertical="center"/>
    </xf>
    <xf numFmtId="0" fontId="132" fillId="4" borderId="95" xfId="434" applyFont="1" applyFill="1" applyBorder="1" applyAlignment="1">
      <alignment vertical="center"/>
    </xf>
    <xf numFmtId="0" fontId="132" fillId="4" borderId="95" xfId="434" applyFont="1" applyFill="1" applyBorder="1" applyAlignment="1">
      <alignment vertical="center"/>
    </xf>
    <xf numFmtId="3" fontId="103" fillId="4" borderId="95" xfId="434" applyNumberFormat="1" applyFont="1" applyFill="1" applyBorder="1" applyAlignment="1">
      <alignment horizontal="right" vertical="center"/>
    </xf>
    <xf numFmtId="0" fontId="131" fillId="46" borderId="95" xfId="434" applyFont="1" applyFill="1" applyBorder="1" applyAlignment="1">
      <alignment vertical="center"/>
    </xf>
    <xf numFmtId="0" fontId="103" fillId="4" borderId="95" xfId="434" applyFont="1" applyFill="1" applyBorder="1" applyAlignment="1">
      <alignment vertical="center"/>
    </xf>
    <xf numFmtId="0" fontId="103" fillId="4" borderId="95" xfId="434" applyFont="1" applyFill="1" applyBorder="1" applyAlignment="1">
      <alignment vertical="center"/>
    </xf>
    <xf numFmtId="3" fontId="103" fillId="4" borderId="95" xfId="434" applyNumberFormat="1" applyFont="1" applyFill="1" applyBorder="1" applyAlignment="1">
      <alignment horizontal="right" vertical="center"/>
    </xf>
    <xf numFmtId="0" fontId="103" fillId="4" borderId="95" xfId="434" applyFont="1" applyFill="1" applyBorder="1" applyAlignment="1">
      <alignment horizontal="right" vertical="center"/>
    </xf>
    <xf numFmtId="0" fontId="53" fillId="0" borderId="36" xfId="0" quotePrefix="1" applyFont="1" applyFill="1" applyBorder="1" applyAlignment="1" applyProtection="1">
      <protection hidden="1"/>
    </xf>
    <xf numFmtId="0" fontId="126" fillId="50" borderId="12" xfId="0" applyFont="1" applyFill="1" applyBorder="1" applyProtection="1">
      <protection hidden="1"/>
    </xf>
    <xf numFmtId="0" fontId="126" fillId="50" borderId="1" xfId="0" applyFont="1" applyFill="1" applyBorder="1" applyProtection="1">
      <protection hidden="1"/>
    </xf>
    <xf numFmtId="0" fontId="54" fillId="0" borderId="36" xfId="0" quotePrefix="1" applyFont="1" applyBorder="1" applyAlignment="1" applyProtection="1">
      <protection hidden="1"/>
    </xf>
    <xf numFmtId="0" fontId="108" fillId="4" borderId="95" xfId="434" applyFont="1" applyFill="1" applyBorder="1" applyAlignment="1">
      <alignment wrapText="1"/>
    </xf>
    <xf numFmtId="170" fontId="108" fillId="4" borderId="95" xfId="434" applyNumberFormat="1" applyFont="1" applyFill="1" applyBorder="1" applyAlignment="1">
      <alignment horizontal="right" wrapText="1"/>
    </xf>
    <xf numFmtId="49" fontId="135" fillId="0" borderId="0" xfId="0" applyNumberFormat="1" applyFont="1" applyFill="1" applyAlignment="1" applyProtection="1">
      <alignment horizontal="center" vertical="center" textRotation="180"/>
      <protection hidden="1"/>
    </xf>
    <xf numFmtId="49" fontId="135" fillId="0" borderId="0" xfId="0" applyNumberFormat="1" applyFont="1" applyAlignment="1" applyProtection="1">
      <alignment horizontal="center" vertical="center" textRotation="180"/>
      <protection hidden="1"/>
    </xf>
    <xf numFmtId="0" fontId="55" fillId="0" borderId="0" xfId="0" applyFont="1" applyFill="1" applyAlignment="1" applyProtection="1">
      <alignment horizontal="center" vertical="center" textRotation="180"/>
      <protection hidden="1"/>
    </xf>
    <xf numFmtId="0" fontId="71" fillId="0" borderId="0" xfId="0" applyFont="1" applyFill="1" applyAlignment="1" applyProtection="1">
      <alignment horizontal="center" vertical="center"/>
      <protection hidden="1"/>
    </xf>
    <xf numFmtId="0" fontId="55" fillId="0" borderId="0" xfId="0" applyFont="1" applyFill="1" applyAlignment="1" applyProtection="1">
      <alignment horizontal="center"/>
      <protection hidden="1"/>
    </xf>
    <xf numFmtId="0" fontId="48" fillId="0" borderId="0" xfId="0" applyFont="1" applyFill="1" applyBorder="1" applyAlignment="1" applyProtection="1">
      <alignment horizontal="center" vertical="center"/>
      <protection hidden="1"/>
    </xf>
    <xf numFmtId="49" fontId="53" fillId="0" borderId="18" xfId="0" quotePrefix="1" applyNumberFormat="1" applyFont="1" applyFill="1" applyBorder="1" applyAlignment="1" applyProtection="1">
      <alignment horizontal="center"/>
      <protection hidden="1"/>
    </xf>
    <xf numFmtId="49" fontId="53" fillId="0" borderId="4" xfId="0" quotePrefix="1" applyNumberFormat="1" applyFont="1" applyFill="1" applyBorder="1" applyAlignment="1" applyProtection="1">
      <alignment horizontal="center"/>
      <protection hidden="1"/>
    </xf>
    <xf numFmtId="0" fontId="47" fillId="0" borderId="18" xfId="0" applyFont="1" applyFill="1" applyBorder="1" applyAlignment="1" applyProtection="1">
      <alignment horizontal="center" vertical="center"/>
      <protection hidden="1"/>
    </xf>
    <xf numFmtId="0" fontId="47" fillId="0" borderId="3" xfId="0" applyFont="1" applyFill="1" applyBorder="1" applyAlignment="1" applyProtection="1">
      <alignment horizontal="center" vertical="center"/>
      <protection hidden="1"/>
    </xf>
    <xf numFmtId="0" fontId="47" fillId="0" borderId="4" xfId="0" applyFont="1" applyFill="1" applyBorder="1" applyAlignment="1" applyProtection="1">
      <alignment horizontal="center" vertical="center"/>
      <protection hidden="1"/>
    </xf>
    <xf numFmtId="0" fontId="53" fillId="0" borderId="4" xfId="0" quotePrefix="1" applyNumberFormat="1" applyFont="1" applyFill="1" applyBorder="1" applyAlignment="1" applyProtection="1">
      <alignment horizontal="center"/>
      <protection hidden="1"/>
    </xf>
    <xf numFmtId="49" fontId="53" fillId="0" borderId="1" xfId="0" quotePrefix="1" applyNumberFormat="1" applyFont="1" applyFill="1" applyBorder="1" applyAlignment="1" applyProtection="1">
      <alignment horizontal="center"/>
      <protection hidden="1"/>
    </xf>
    <xf numFmtId="0" fontId="53" fillId="0" borderId="37" xfId="0" quotePrefix="1" applyNumberFormat="1" applyFont="1" applyFill="1" applyBorder="1" applyAlignment="1" applyProtection="1">
      <alignment horizontal="center"/>
      <protection hidden="1"/>
    </xf>
    <xf numFmtId="0" fontId="53" fillId="0" borderId="36" xfId="0" quotePrefix="1" applyFont="1" applyFill="1" applyBorder="1" applyAlignment="1" applyProtection="1">
      <alignment horizontal="center"/>
      <protection hidden="1"/>
    </xf>
    <xf numFmtId="0" fontId="54" fillId="3" borderId="34" xfId="0" applyFont="1" applyFill="1" applyBorder="1" applyAlignment="1" applyProtection="1">
      <alignment horizontal="right"/>
      <protection hidden="1"/>
    </xf>
    <xf numFmtId="0" fontId="58" fillId="0" borderId="0" xfId="0" applyFont="1" applyBorder="1" applyAlignment="1" applyProtection="1">
      <alignment horizontal="center" vertical="center"/>
      <protection hidden="1"/>
    </xf>
    <xf numFmtId="0" fontId="0" fillId="3" borderId="34" xfId="0" applyFill="1" applyBorder="1" applyAlignment="1" applyProtection="1">
      <alignment horizontal="right"/>
      <protection hidden="1"/>
    </xf>
    <xf numFmtId="3" fontId="54" fillId="0" borderId="0" xfId="0" applyNumberFormat="1" applyFont="1" applyFill="1" applyAlignment="1" applyProtection="1">
      <alignment horizontal="left"/>
      <protection hidden="1"/>
    </xf>
    <xf numFmtId="49" fontId="53" fillId="0" borderId="3" xfId="0" quotePrefix="1" applyNumberFormat="1" applyFont="1" applyFill="1" applyBorder="1" applyAlignment="1" applyProtection="1">
      <alignment horizontal="center"/>
      <protection hidden="1"/>
    </xf>
    <xf numFmtId="0" fontId="51" fillId="0" borderId="18" xfId="0" applyFont="1" applyFill="1" applyBorder="1" applyAlignment="1" applyProtection="1">
      <alignment horizontal="center" vertical="center"/>
      <protection hidden="1"/>
    </xf>
    <xf numFmtId="0" fontId="51" fillId="0" borderId="4" xfId="0" applyFont="1" applyFill="1" applyBorder="1" applyAlignment="1" applyProtection="1">
      <alignment horizontal="center" vertical="center"/>
      <protection hidden="1"/>
    </xf>
    <xf numFmtId="0" fontId="89" fillId="0" borderId="36" xfId="21" applyFont="1" applyFill="1" applyBorder="1" applyAlignment="1" applyProtection="1">
      <alignment horizontal="center"/>
      <protection hidden="1"/>
    </xf>
    <xf numFmtId="0" fontId="89" fillId="0" borderId="0" xfId="21" applyFont="1" applyFill="1" applyAlignment="1" applyProtection="1">
      <alignment horizontal="center"/>
      <protection hidden="1"/>
    </xf>
    <xf numFmtId="0" fontId="96" fillId="0" borderId="0" xfId="21" applyFont="1" applyFill="1" applyAlignment="1" applyProtection="1">
      <alignment horizontal="center"/>
      <protection hidden="1"/>
    </xf>
    <xf numFmtId="0" fontId="58" fillId="0" borderId="0" xfId="0" applyFont="1" applyFill="1" applyBorder="1" applyAlignment="1" applyProtection="1">
      <alignment horizontal="center" vertical="center"/>
      <protection hidden="1"/>
    </xf>
    <xf numFmtId="0" fontId="97" fillId="0" borderId="35" xfId="21" applyFont="1" applyFill="1" applyBorder="1" applyAlignment="1" applyProtection="1">
      <alignment horizontal="center" vertical="center"/>
      <protection hidden="1"/>
    </xf>
    <xf numFmtId="0" fontId="97" fillId="0" borderId="13" xfId="21" applyFont="1" applyFill="1" applyBorder="1" applyAlignment="1" applyProtection="1">
      <alignment horizontal="center" vertical="center"/>
      <protection hidden="1"/>
    </xf>
    <xf numFmtId="0" fontId="97" fillId="0" borderId="14" xfId="21" applyFont="1" applyFill="1" applyBorder="1" applyAlignment="1" applyProtection="1">
      <alignment horizontal="center" vertical="center"/>
      <protection hidden="1"/>
    </xf>
    <xf numFmtId="0" fontId="97" fillId="0" borderId="3" xfId="21" applyFont="1" applyFill="1" applyBorder="1" applyAlignment="1" applyProtection="1">
      <alignment horizontal="center" vertical="center" wrapText="1"/>
      <protection hidden="1"/>
    </xf>
    <xf numFmtId="167" fontId="97" fillId="0" borderId="4" xfId="21" applyNumberFormat="1" applyFont="1" applyFill="1" applyBorder="1" applyAlignment="1" applyProtection="1">
      <alignment horizontal="center" vertical="center" wrapText="1"/>
      <protection hidden="1"/>
    </xf>
    <xf numFmtId="0" fontId="97" fillId="0" borderId="18" xfId="21" applyFont="1" applyFill="1" applyBorder="1" applyAlignment="1" applyProtection="1">
      <alignment horizontal="center" vertical="center"/>
      <protection hidden="1"/>
    </xf>
    <xf numFmtId="0" fontId="97" fillId="0" borderId="3" xfId="21" applyFont="1" applyFill="1" applyBorder="1" applyAlignment="1" applyProtection="1">
      <alignment horizontal="center" vertical="center"/>
      <protection hidden="1"/>
    </xf>
    <xf numFmtId="0" fontId="97" fillId="0" borderId="4" xfId="21" applyFont="1" applyFill="1" applyBorder="1" applyAlignment="1" applyProtection="1">
      <alignment horizontal="center" vertical="center"/>
      <protection hidden="1"/>
    </xf>
    <xf numFmtId="0" fontId="77" fillId="0" borderId="91" xfId="21" applyNumberFormat="1" applyFont="1" applyFill="1" applyBorder="1" applyAlignment="1" applyProtection="1">
      <alignment horizontal="center" vertical="center"/>
      <protection hidden="1"/>
    </xf>
    <xf numFmtId="0" fontId="77" fillId="0" borderId="70" xfId="21" applyNumberFormat="1" applyFont="1" applyFill="1" applyBorder="1" applyAlignment="1" applyProtection="1">
      <alignment horizontal="center" vertical="center"/>
      <protection hidden="1"/>
    </xf>
    <xf numFmtId="0" fontId="51" fillId="0" borderId="0" xfId="0" applyFont="1" applyFill="1" applyAlignment="1" applyProtection="1">
      <alignment horizontal="center"/>
      <protection hidden="1"/>
    </xf>
    <xf numFmtId="0" fontId="97" fillId="0" borderId="18" xfId="21" applyFont="1" applyFill="1" applyBorder="1" applyAlignment="1" applyProtection="1">
      <alignment horizontal="center" vertical="center" wrapText="1"/>
      <protection hidden="1"/>
    </xf>
    <xf numFmtId="0" fontId="49" fillId="0" borderId="0" xfId="0" applyFont="1" applyBorder="1" applyAlignment="1" applyProtection="1">
      <alignment horizontal="center" vertical="center"/>
      <protection hidden="1"/>
    </xf>
    <xf numFmtId="0" fontId="52" fillId="0" borderId="0" xfId="0" applyFont="1" applyAlignment="1" applyProtection="1">
      <alignment horizontal="center"/>
      <protection hidden="1"/>
    </xf>
    <xf numFmtId="49" fontId="0" fillId="0" borderId="0" xfId="0" applyNumberFormat="1" applyAlignment="1" applyProtection="1">
      <alignment horizontal="center" vertical="center" textRotation="180"/>
      <protection hidden="1"/>
    </xf>
    <xf numFmtId="0" fontId="54" fillId="0" borderId="36" xfId="0" quotePrefix="1" applyFont="1" applyBorder="1" applyAlignment="1" applyProtection="1">
      <alignment horizontal="center"/>
      <protection hidden="1"/>
    </xf>
    <xf numFmtId="0" fontId="49" fillId="0" borderId="22" xfId="0" applyFont="1" applyBorder="1" applyAlignment="1" applyProtection="1">
      <alignment vertical="center"/>
      <protection hidden="1"/>
    </xf>
    <xf numFmtId="0" fontId="0" fillId="0" borderId="22" xfId="0" applyBorder="1" applyAlignment="1" applyProtection="1">
      <alignment vertical="center"/>
      <protection hidden="1"/>
    </xf>
    <xf numFmtId="0" fontId="0" fillId="0" borderId="43" xfId="0" applyBorder="1" applyAlignment="1" applyProtection="1">
      <alignment vertical="center"/>
      <protection hidden="1"/>
    </xf>
    <xf numFmtId="0" fontId="49" fillId="0" borderId="41" xfId="0" quotePrefix="1" applyFont="1" applyBorder="1" applyAlignment="1" applyProtection="1">
      <alignment horizontal="left" vertical="center"/>
      <protection hidden="1"/>
    </xf>
    <xf numFmtId="0" fontId="0" fillId="0" borderId="31" xfId="0" applyBorder="1" applyAlignment="1" applyProtection="1">
      <alignment vertical="center"/>
      <protection hidden="1"/>
    </xf>
    <xf numFmtId="0" fontId="0" fillId="0" borderId="41" xfId="0" quotePrefix="1" applyFont="1" applyBorder="1" applyAlignment="1" applyProtection="1">
      <alignment horizontal="left" vertical="center"/>
      <protection hidden="1"/>
    </xf>
    <xf numFmtId="0" fontId="46" fillId="0" borderId="41" xfId="0" quotePrefix="1" applyFont="1" applyBorder="1" applyAlignment="1" applyProtection="1">
      <alignment horizontal="left" vertical="center"/>
      <protection hidden="1"/>
    </xf>
    <xf numFmtId="0" fontId="52" fillId="0" borderId="0" xfId="0" applyFont="1" applyAlignment="1" applyProtection="1">
      <alignment horizontal="center" vertical="top"/>
      <protection hidden="1"/>
    </xf>
    <xf numFmtId="0" fontId="0" fillId="0" borderId="22" xfId="0" applyBorder="1" applyAlignment="1" applyProtection="1">
      <alignment horizontal="left" vertical="center"/>
      <protection hidden="1"/>
    </xf>
    <xf numFmtId="0" fontId="0" fillId="0" borderId="31" xfId="0" applyBorder="1" applyAlignment="1" applyProtection="1">
      <alignment horizontal="left" vertical="center"/>
      <protection hidden="1"/>
    </xf>
    <xf numFmtId="0" fontId="49" fillId="0" borderId="88" xfId="0" applyFont="1" applyBorder="1" applyAlignment="1" applyProtection="1">
      <alignment vertical="center"/>
      <protection hidden="1"/>
    </xf>
    <xf numFmtId="0" fontId="0" fillId="0" borderId="22" xfId="0" quotePrefix="1" applyFont="1" applyBorder="1" applyAlignment="1" applyProtection="1">
      <alignment horizontal="left" vertical="center"/>
      <protection hidden="1"/>
    </xf>
    <xf numFmtId="0" fontId="46" fillId="0" borderId="22" xfId="0" quotePrefix="1" applyFont="1" applyBorder="1" applyAlignment="1" applyProtection="1">
      <alignment horizontal="left" vertical="center"/>
      <protection hidden="1"/>
    </xf>
    <xf numFmtId="0" fontId="83" fillId="0" borderId="0" xfId="0" applyFont="1" applyAlignment="1" applyProtection="1">
      <alignment wrapText="1"/>
      <protection hidden="1"/>
    </xf>
    <xf numFmtId="0" fontId="141" fillId="0" borderId="0" xfId="0" applyFont="1" applyAlignment="1" applyProtection="1">
      <alignment horizontal="center" wrapText="1"/>
      <protection hidden="1"/>
    </xf>
    <xf numFmtId="0" fontId="78" fillId="0" borderId="0" xfId="0" applyFont="1" applyAlignment="1" applyProtection="1">
      <alignment wrapText="1"/>
      <protection hidden="1"/>
    </xf>
    <xf numFmtId="0" fontId="78" fillId="0" borderId="0" xfId="0" applyFont="1" applyAlignment="1" applyProtection="1">
      <alignment horizontal="left" wrapText="1"/>
      <protection hidden="1"/>
    </xf>
    <xf numFmtId="0" fontId="78" fillId="0" borderId="0" xfId="0" applyFont="1" applyAlignment="1" applyProtection="1">
      <alignment horizontal="left" vertical="top" wrapText="1"/>
      <protection hidden="1"/>
    </xf>
    <xf numFmtId="168" fontId="95" fillId="3" borderId="45" xfId="0" applyNumberFormat="1" applyFont="1" applyFill="1" applyBorder="1" applyAlignment="1" applyProtection="1">
      <alignment horizontal="center" vertical="center"/>
      <protection hidden="1"/>
    </xf>
    <xf numFmtId="168" fontId="95" fillId="3" borderId="8" xfId="0" applyNumberFormat="1" applyFont="1" applyFill="1" applyBorder="1" applyAlignment="1" applyProtection="1">
      <alignment horizontal="center" vertical="center"/>
      <protection hidden="1"/>
    </xf>
    <xf numFmtId="168" fontId="95" fillId="3" borderId="16" xfId="0" applyNumberFormat="1" applyFont="1" applyFill="1" applyBorder="1" applyAlignment="1" applyProtection="1">
      <alignment horizontal="center" vertical="center"/>
      <protection hidden="1"/>
    </xf>
    <xf numFmtId="168" fontId="88" fillId="0" borderId="45" xfId="0" applyNumberFormat="1" applyFont="1" applyBorder="1" applyAlignment="1" applyProtection="1">
      <alignment horizontal="center" vertical="center"/>
      <protection hidden="1"/>
    </xf>
    <xf numFmtId="168" fontId="88" fillId="0" borderId="16" xfId="0" applyNumberFormat="1" applyFont="1" applyBorder="1" applyAlignment="1" applyProtection="1">
      <alignment horizontal="center" vertical="center"/>
      <protection hidden="1"/>
    </xf>
    <xf numFmtId="168" fontId="88" fillId="0" borderId="8" xfId="0" applyNumberFormat="1" applyFont="1" applyBorder="1" applyAlignment="1" applyProtection="1">
      <alignment horizontal="center" vertical="center"/>
      <protection hidden="1"/>
    </xf>
    <xf numFmtId="168" fontId="95" fillId="0" borderId="45" xfId="0" applyNumberFormat="1" applyFont="1" applyFill="1" applyBorder="1" applyAlignment="1" applyProtection="1">
      <alignment horizontal="center" vertical="center"/>
      <protection hidden="1"/>
    </xf>
    <xf numFmtId="168" fontId="95" fillId="0" borderId="16" xfId="0" applyNumberFormat="1" applyFont="1" applyFill="1" applyBorder="1" applyAlignment="1" applyProtection="1">
      <alignment horizontal="center" vertical="center"/>
      <protection hidden="1"/>
    </xf>
    <xf numFmtId="168" fontId="95" fillId="0" borderId="8" xfId="0" applyNumberFormat="1" applyFont="1" applyFill="1" applyBorder="1" applyAlignment="1" applyProtection="1">
      <alignment horizontal="center" vertical="center"/>
      <protection hidden="1"/>
    </xf>
    <xf numFmtId="168" fontId="88" fillId="3" borderId="45" xfId="0" applyNumberFormat="1" applyFont="1" applyFill="1" applyBorder="1" applyAlignment="1" applyProtection="1">
      <alignment horizontal="center" vertical="center"/>
      <protection hidden="1"/>
    </xf>
    <xf numFmtId="168" fontId="88" fillId="3" borderId="16" xfId="0" applyNumberFormat="1" applyFont="1" applyFill="1" applyBorder="1" applyAlignment="1" applyProtection="1">
      <alignment horizontal="center" vertical="center"/>
      <protection hidden="1"/>
    </xf>
    <xf numFmtId="168" fontId="88" fillId="3" borderId="8" xfId="0" applyNumberFormat="1" applyFont="1" applyFill="1" applyBorder="1" applyAlignment="1" applyProtection="1">
      <alignment horizontal="center" vertical="center"/>
      <protection hidden="1"/>
    </xf>
    <xf numFmtId="0" fontId="51" fillId="0" borderId="0" xfId="0" applyFont="1" applyAlignment="1" applyProtection="1">
      <alignment horizontal="center"/>
      <protection hidden="1"/>
    </xf>
    <xf numFmtId="0" fontId="54" fillId="0" borderId="81" xfId="0" applyFont="1" applyBorder="1" applyAlignment="1" applyProtection="1">
      <alignment horizontal="center"/>
      <protection hidden="1"/>
    </xf>
    <xf numFmtId="1" fontId="95" fillId="0" borderId="45" xfId="3" applyNumberFormat="1" applyFont="1" applyFill="1" applyBorder="1" applyAlignment="1" applyProtection="1">
      <alignment horizontal="left" vertical="center"/>
      <protection hidden="1"/>
    </xf>
    <xf numFmtId="1" fontId="95" fillId="0" borderId="8" xfId="3" applyNumberFormat="1" applyFont="1" applyFill="1" applyBorder="1" applyAlignment="1" applyProtection="1">
      <alignment horizontal="left" vertical="center"/>
      <protection hidden="1"/>
    </xf>
    <xf numFmtId="1" fontId="88" fillId="0" borderId="45" xfId="3" applyNumberFormat="1" applyFont="1" applyFill="1" applyBorder="1" applyAlignment="1" applyProtection="1">
      <alignment horizontal="left" vertical="center"/>
      <protection hidden="1"/>
    </xf>
    <xf numFmtId="1" fontId="88" fillId="0" borderId="16" xfId="3" applyNumberFormat="1" applyFont="1" applyFill="1" applyBorder="1" applyAlignment="1" applyProtection="1">
      <alignment horizontal="left" vertical="center"/>
      <protection hidden="1"/>
    </xf>
    <xf numFmtId="1" fontId="88" fillId="0" borderId="8" xfId="3" applyNumberFormat="1" applyFont="1" applyFill="1" applyBorder="1" applyAlignment="1" applyProtection="1">
      <alignment horizontal="left" vertical="center"/>
      <protection hidden="1"/>
    </xf>
    <xf numFmtId="1" fontId="95" fillId="0" borderId="16" xfId="3" applyNumberFormat="1" applyFont="1" applyFill="1" applyBorder="1" applyAlignment="1" applyProtection="1">
      <alignment horizontal="left" vertical="center"/>
      <protection hidden="1"/>
    </xf>
    <xf numFmtId="0" fontId="93" fillId="0" borderId="45" xfId="0" applyNumberFormat="1" applyFont="1" applyFill="1" applyBorder="1" applyAlignment="1" applyProtection="1">
      <alignment horizontal="left" vertical="center" wrapText="1"/>
      <protection hidden="1"/>
    </xf>
    <xf numFmtId="0" fontId="93" fillId="0" borderId="8" xfId="0" applyNumberFormat="1" applyFont="1" applyFill="1" applyBorder="1" applyAlignment="1" applyProtection="1">
      <alignment horizontal="left" vertical="center" wrapText="1"/>
      <protection hidden="1"/>
    </xf>
    <xf numFmtId="0" fontId="54" fillId="0" borderId="45" xfId="0" applyFont="1" applyBorder="1" applyAlignment="1" applyProtection="1">
      <alignment horizontal="center" vertical="center"/>
      <protection hidden="1"/>
    </xf>
    <xf numFmtId="0" fontId="54" fillId="0" borderId="8" xfId="0" applyFont="1" applyBorder="1" applyAlignment="1" applyProtection="1">
      <alignment horizontal="center" vertical="center"/>
      <protection hidden="1"/>
    </xf>
    <xf numFmtId="0" fontId="54" fillId="0" borderId="48" xfId="0" applyFont="1" applyBorder="1" applyAlignment="1" applyProtection="1">
      <alignment horizontal="center" vertical="center" wrapText="1"/>
      <protection hidden="1"/>
    </xf>
    <xf numFmtId="0" fontId="54" fillId="0" borderId="5" xfId="0" applyFont="1" applyBorder="1" applyAlignment="1" applyProtection="1">
      <alignment horizontal="center" vertical="center" wrapText="1"/>
      <protection hidden="1"/>
    </xf>
    <xf numFmtId="0" fontId="54" fillId="0" borderId="0" xfId="0" applyFont="1" applyAlignment="1" applyProtection="1">
      <alignment horizontal="left" wrapText="1"/>
      <protection hidden="1"/>
    </xf>
    <xf numFmtId="0" fontId="54" fillId="0" borderId="0" xfId="0" applyFont="1" applyAlignment="1" applyProtection="1">
      <alignment horizontal="left" vertical="top" wrapText="1"/>
      <protection hidden="1"/>
    </xf>
    <xf numFmtId="0" fontId="90" fillId="0" borderId="0" xfId="0" applyFont="1" applyAlignment="1" applyProtection="1">
      <alignment horizontal="left" wrapText="1"/>
      <protection hidden="1"/>
    </xf>
    <xf numFmtId="0" fontId="94" fillId="0" borderId="0" xfId="0" applyFont="1" applyAlignment="1" applyProtection="1">
      <alignment horizontal="left" wrapText="1"/>
      <protection hidden="1"/>
    </xf>
    <xf numFmtId="0" fontId="96" fillId="0" borderId="132" xfId="21" applyFont="1" applyFill="1" applyBorder="1" applyAlignment="1" applyProtection="1">
      <alignment horizontal="center" vertical="center"/>
      <protection locked="0" hidden="1"/>
    </xf>
    <xf numFmtId="0" fontId="96" fillId="0" borderId="115" xfId="21" applyFont="1" applyFill="1" applyBorder="1" applyAlignment="1" applyProtection="1">
      <alignment horizontal="center" vertical="center"/>
      <protection locked="0" hidden="1"/>
    </xf>
    <xf numFmtId="0" fontId="96" fillId="0" borderId="116" xfId="21" applyFont="1" applyFill="1" applyBorder="1" applyAlignment="1" applyProtection="1">
      <alignment horizontal="center" vertical="center"/>
      <protection locked="0" hidden="1"/>
    </xf>
    <xf numFmtId="0" fontId="58" fillId="0" borderId="140" xfId="0" applyFont="1" applyFill="1" applyBorder="1" applyAlignment="1" applyProtection="1">
      <alignment horizontal="center" vertical="center"/>
      <protection locked="0" hidden="1"/>
    </xf>
    <xf numFmtId="0" fontId="58" fillId="0" borderId="141" xfId="0" applyFont="1" applyFill="1" applyBorder="1" applyAlignment="1" applyProtection="1">
      <alignment horizontal="center" vertical="center"/>
      <protection locked="0" hidden="1"/>
    </xf>
    <xf numFmtId="0" fontId="58" fillId="0" borderId="142" xfId="0" applyFont="1" applyFill="1" applyBorder="1" applyAlignment="1" applyProtection="1">
      <alignment horizontal="center" vertical="center"/>
      <protection locked="0" hidden="1"/>
    </xf>
    <xf numFmtId="0" fontId="55" fillId="0" borderId="132" xfId="0" applyFont="1" applyFill="1" applyBorder="1" applyAlignment="1" applyProtection="1">
      <alignment horizontal="center"/>
      <protection locked="0" hidden="1"/>
    </xf>
    <xf numFmtId="0" fontId="55" fillId="0" borderId="115" xfId="0" applyFont="1" applyFill="1" applyBorder="1" applyAlignment="1" applyProtection="1">
      <alignment horizontal="center"/>
      <protection locked="0" hidden="1"/>
    </xf>
    <xf numFmtId="0" fontId="55" fillId="0" borderId="116" xfId="0" applyFont="1" applyFill="1" applyBorder="1" applyAlignment="1" applyProtection="1">
      <alignment horizontal="center"/>
      <protection locked="0" hidden="1"/>
    </xf>
    <xf numFmtId="0" fontId="48" fillId="0" borderId="140" xfId="0" applyFont="1" applyFill="1" applyBorder="1" applyAlignment="1" applyProtection="1">
      <alignment horizontal="center" vertical="center"/>
      <protection locked="0" hidden="1"/>
    </xf>
    <xf numFmtId="0" fontId="48" fillId="0" borderId="141" xfId="0" applyFont="1" applyFill="1" applyBorder="1" applyAlignment="1" applyProtection="1">
      <alignment horizontal="center" vertical="center"/>
      <protection locked="0" hidden="1"/>
    </xf>
    <xf numFmtId="0" fontId="48" fillId="0" borderId="142" xfId="0" applyFont="1" applyFill="1" applyBorder="1" applyAlignment="1" applyProtection="1">
      <alignment horizontal="center" vertical="center"/>
      <protection locked="0" hidden="1"/>
    </xf>
    <xf numFmtId="49" fontId="53" fillId="0" borderId="132" xfId="0" quotePrefix="1" applyNumberFormat="1" applyFont="1" applyFill="1" applyBorder="1" applyAlignment="1" applyProtection="1">
      <alignment horizontal="center"/>
      <protection locked="0" hidden="1"/>
    </xf>
    <xf numFmtId="49" fontId="53" fillId="0" borderId="143" xfId="0" quotePrefix="1" applyNumberFormat="1" applyFont="1" applyFill="1" applyBorder="1" applyAlignment="1" applyProtection="1">
      <alignment horizontal="center"/>
      <protection locked="0" hidden="1"/>
    </xf>
    <xf numFmtId="49" fontId="53" fillId="0" borderId="144" xfId="0" quotePrefix="1" applyNumberFormat="1" applyFont="1" applyFill="1" applyBorder="1" applyAlignment="1" applyProtection="1">
      <alignment horizontal="center"/>
      <protection locked="0" hidden="1"/>
    </xf>
    <xf numFmtId="0" fontId="58" fillId="0" borderId="140" xfId="0" applyFont="1" applyBorder="1" applyAlignment="1" applyProtection="1">
      <alignment horizontal="center" vertical="center"/>
      <protection locked="0" hidden="1"/>
    </xf>
    <xf numFmtId="0" fontId="58" fillId="0" borderId="141" xfId="0" applyFont="1" applyBorder="1" applyAlignment="1" applyProtection="1">
      <alignment horizontal="center" vertical="center"/>
      <protection locked="0" hidden="1"/>
    </xf>
    <xf numFmtId="0" fontId="58" fillId="0" borderId="142" xfId="0" applyFont="1" applyBorder="1" applyAlignment="1" applyProtection="1">
      <alignment horizontal="center" vertical="center"/>
      <protection locked="0" hidden="1"/>
    </xf>
    <xf numFmtId="0" fontId="52" fillId="0" borderId="132" xfId="0" applyFont="1" applyBorder="1" applyAlignment="1" applyProtection="1">
      <alignment horizontal="center" vertical="top"/>
      <protection locked="0" hidden="1"/>
    </xf>
    <xf numFmtId="0" fontId="52" fillId="0" borderId="115" xfId="0" applyFont="1" applyBorder="1" applyAlignment="1" applyProtection="1">
      <alignment horizontal="center" vertical="top"/>
      <protection locked="0" hidden="1"/>
    </xf>
    <xf numFmtId="0" fontId="52" fillId="0" borderId="116" xfId="0" applyFont="1" applyBorder="1" applyAlignment="1" applyProtection="1">
      <alignment horizontal="center" vertical="top"/>
      <protection locked="0" hidden="1"/>
    </xf>
    <xf numFmtId="0" fontId="49" fillId="0" borderId="140" xfId="0" applyFont="1" applyBorder="1" applyAlignment="1" applyProtection="1">
      <alignment horizontal="center" vertical="center"/>
      <protection locked="0" hidden="1"/>
    </xf>
    <xf numFmtId="0" fontId="49" fillId="0" borderId="141" xfId="0" applyFont="1" applyBorder="1" applyAlignment="1" applyProtection="1">
      <alignment horizontal="center" vertical="center"/>
      <protection locked="0" hidden="1"/>
    </xf>
    <xf numFmtId="0" fontId="49" fillId="0" borderId="142" xfId="0" applyFont="1" applyBorder="1" applyAlignment="1" applyProtection="1">
      <alignment horizontal="center" vertical="center"/>
      <protection locked="0" hidden="1"/>
    </xf>
  </cellXfs>
  <cellStyles count="448">
    <cellStyle name="20 % – Zvýraznění1" xfId="39" builtinId="30" customBuiltin="1"/>
    <cellStyle name="20 % – Zvýraznění1 10" xfId="225"/>
    <cellStyle name="20 % – Zvýraznění1 11" xfId="239"/>
    <cellStyle name="20 % – Zvýraznění1 12" xfId="253"/>
    <cellStyle name="20 % – Zvýraznění1 13" xfId="267"/>
    <cellStyle name="20 % – Zvýraznění1 14" xfId="281"/>
    <cellStyle name="20 % – Zvýraznění1 15" xfId="296"/>
    <cellStyle name="20 % – Zvýraznění1 16" xfId="310"/>
    <cellStyle name="20 % – Zvýraznění1 17" xfId="324"/>
    <cellStyle name="20 % – Zvýraznění1 18" xfId="338"/>
    <cellStyle name="20 % – Zvýraznění1 19" xfId="352"/>
    <cellStyle name="20 % – Zvýraznění1 2" xfId="67"/>
    <cellStyle name="20 % – Zvýraznění1 2 2" xfId="141"/>
    <cellStyle name="20 % – Zvýraznění1 20" xfId="366"/>
    <cellStyle name="20 % – Zvýraznění1 21" xfId="380"/>
    <cellStyle name="20 % – Zvýraznění1 22" xfId="394"/>
    <cellStyle name="20 % – Zvýraznění1 23" xfId="408"/>
    <cellStyle name="20 % – Zvýraznění1 24" xfId="422"/>
    <cellStyle name="20 % – Zvýraznění1 25" xfId="436"/>
    <cellStyle name="20 % – Zvýraznění1 3" xfId="81"/>
    <cellStyle name="20 % – Zvýraznění1 3 2" xfId="155"/>
    <cellStyle name="20 % – Zvýraznění1 4" xfId="95"/>
    <cellStyle name="20 % – Zvýraznění1 5" xfId="125"/>
    <cellStyle name="20 % – Zvýraznění1 6" xfId="169"/>
    <cellStyle name="20 % – Zvýraznění1 7" xfId="183"/>
    <cellStyle name="20 % – Zvýraznění1 8" xfId="197"/>
    <cellStyle name="20 % – Zvýraznění1 9" xfId="211"/>
    <cellStyle name="20 % – Zvýraznění2" xfId="43" builtinId="34" customBuiltin="1"/>
    <cellStyle name="20 % – Zvýraznění2 10" xfId="227"/>
    <cellStyle name="20 % – Zvýraznění2 11" xfId="241"/>
    <cellStyle name="20 % – Zvýraznění2 12" xfId="255"/>
    <cellStyle name="20 % – Zvýraznění2 13" xfId="269"/>
    <cellStyle name="20 % – Zvýraznění2 14" xfId="283"/>
    <cellStyle name="20 % – Zvýraznění2 15" xfId="298"/>
    <cellStyle name="20 % – Zvýraznění2 16" xfId="312"/>
    <cellStyle name="20 % – Zvýraznění2 17" xfId="326"/>
    <cellStyle name="20 % – Zvýraznění2 18" xfId="340"/>
    <cellStyle name="20 % – Zvýraznění2 19" xfId="354"/>
    <cellStyle name="20 % – Zvýraznění2 2" xfId="69"/>
    <cellStyle name="20 % – Zvýraznění2 2 2" xfId="143"/>
    <cellStyle name="20 % – Zvýraznění2 20" xfId="368"/>
    <cellStyle name="20 % – Zvýraznění2 21" xfId="382"/>
    <cellStyle name="20 % – Zvýraznění2 22" xfId="396"/>
    <cellStyle name="20 % – Zvýraznění2 23" xfId="410"/>
    <cellStyle name="20 % – Zvýraznění2 24" xfId="424"/>
    <cellStyle name="20 % – Zvýraznění2 25" xfId="438"/>
    <cellStyle name="20 % – Zvýraznění2 3" xfId="83"/>
    <cellStyle name="20 % – Zvýraznění2 3 2" xfId="157"/>
    <cellStyle name="20 % – Zvýraznění2 4" xfId="97"/>
    <cellStyle name="20 % – Zvýraznění2 5" xfId="127"/>
    <cellStyle name="20 % – Zvýraznění2 6" xfId="171"/>
    <cellStyle name="20 % – Zvýraznění2 7" xfId="185"/>
    <cellStyle name="20 % – Zvýraznění2 8" xfId="199"/>
    <cellStyle name="20 % – Zvýraznění2 9" xfId="213"/>
    <cellStyle name="20 % – Zvýraznění3" xfId="47" builtinId="38" customBuiltin="1"/>
    <cellStyle name="20 % – Zvýraznění3 10" xfId="229"/>
    <cellStyle name="20 % – Zvýraznění3 11" xfId="243"/>
    <cellStyle name="20 % – Zvýraznění3 12" xfId="257"/>
    <cellStyle name="20 % – Zvýraznění3 13" xfId="271"/>
    <cellStyle name="20 % – Zvýraznění3 14" xfId="285"/>
    <cellStyle name="20 % – Zvýraznění3 15" xfId="300"/>
    <cellStyle name="20 % – Zvýraznění3 16" xfId="314"/>
    <cellStyle name="20 % – Zvýraznění3 17" xfId="328"/>
    <cellStyle name="20 % – Zvýraznění3 18" xfId="342"/>
    <cellStyle name="20 % – Zvýraznění3 19" xfId="356"/>
    <cellStyle name="20 % – Zvýraznění3 2" xfId="71"/>
    <cellStyle name="20 % – Zvýraznění3 2 2" xfId="145"/>
    <cellStyle name="20 % – Zvýraznění3 20" xfId="370"/>
    <cellStyle name="20 % – Zvýraznění3 21" xfId="384"/>
    <cellStyle name="20 % – Zvýraznění3 22" xfId="398"/>
    <cellStyle name="20 % – Zvýraznění3 23" xfId="412"/>
    <cellStyle name="20 % – Zvýraznění3 24" xfId="426"/>
    <cellStyle name="20 % – Zvýraznění3 25" xfId="440"/>
    <cellStyle name="20 % – Zvýraznění3 3" xfId="85"/>
    <cellStyle name="20 % – Zvýraznění3 3 2" xfId="159"/>
    <cellStyle name="20 % – Zvýraznění3 4" xfId="99"/>
    <cellStyle name="20 % – Zvýraznění3 5" xfId="129"/>
    <cellStyle name="20 % – Zvýraznění3 6" xfId="173"/>
    <cellStyle name="20 % – Zvýraznění3 7" xfId="187"/>
    <cellStyle name="20 % – Zvýraznění3 8" xfId="201"/>
    <cellStyle name="20 % – Zvýraznění3 9" xfId="215"/>
    <cellStyle name="20 % – Zvýraznění4" xfId="51" builtinId="42" customBuiltin="1"/>
    <cellStyle name="20 % – Zvýraznění4 10" xfId="231"/>
    <cellStyle name="20 % – Zvýraznění4 11" xfId="245"/>
    <cellStyle name="20 % – Zvýraznění4 12" xfId="259"/>
    <cellStyle name="20 % – Zvýraznění4 13" xfId="273"/>
    <cellStyle name="20 % – Zvýraznění4 14" xfId="287"/>
    <cellStyle name="20 % – Zvýraznění4 15" xfId="302"/>
    <cellStyle name="20 % – Zvýraznění4 16" xfId="316"/>
    <cellStyle name="20 % – Zvýraznění4 17" xfId="330"/>
    <cellStyle name="20 % – Zvýraznění4 18" xfId="344"/>
    <cellStyle name="20 % – Zvýraznění4 19" xfId="358"/>
    <cellStyle name="20 % – Zvýraznění4 2" xfId="73"/>
    <cellStyle name="20 % – Zvýraznění4 2 2" xfId="147"/>
    <cellStyle name="20 % – Zvýraznění4 20" xfId="372"/>
    <cellStyle name="20 % – Zvýraznění4 21" xfId="386"/>
    <cellStyle name="20 % – Zvýraznění4 22" xfId="400"/>
    <cellStyle name="20 % – Zvýraznění4 23" xfId="414"/>
    <cellStyle name="20 % – Zvýraznění4 24" xfId="428"/>
    <cellStyle name="20 % – Zvýraznění4 25" xfId="442"/>
    <cellStyle name="20 % – Zvýraznění4 3" xfId="87"/>
    <cellStyle name="20 % – Zvýraznění4 3 2" xfId="161"/>
    <cellStyle name="20 % – Zvýraznění4 4" xfId="101"/>
    <cellStyle name="20 % – Zvýraznění4 5" xfId="131"/>
    <cellStyle name="20 % – Zvýraznění4 6" xfId="175"/>
    <cellStyle name="20 % – Zvýraznění4 7" xfId="189"/>
    <cellStyle name="20 % – Zvýraznění4 8" xfId="203"/>
    <cellStyle name="20 % – Zvýraznění4 9" xfId="217"/>
    <cellStyle name="20 % – Zvýraznění5" xfId="55" builtinId="46" customBuiltin="1"/>
    <cellStyle name="20 % – Zvýraznění5 10" xfId="233"/>
    <cellStyle name="20 % – Zvýraznění5 11" xfId="247"/>
    <cellStyle name="20 % – Zvýraznění5 12" xfId="261"/>
    <cellStyle name="20 % – Zvýraznění5 13" xfId="275"/>
    <cellStyle name="20 % – Zvýraznění5 14" xfId="289"/>
    <cellStyle name="20 % – Zvýraznění5 15" xfId="304"/>
    <cellStyle name="20 % – Zvýraznění5 16" xfId="318"/>
    <cellStyle name="20 % – Zvýraznění5 17" xfId="332"/>
    <cellStyle name="20 % – Zvýraznění5 18" xfId="346"/>
    <cellStyle name="20 % – Zvýraznění5 19" xfId="360"/>
    <cellStyle name="20 % – Zvýraznění5 2" xfId="75"/>
    <cellStyle name="20 % – Zvýraznění5 2 2" xfId="149"/>
    <cellStyle name="20 % – Zvýraznění5 20" xfId="374"/>
    <cellStyle name="20 % – Zvýraznění5 21" xfId="388"/>
    <cellStyle name="20 % – Zvýraznění5 22" xfId="402"/>
    <cellStyle name="20 % – Zvýraznění5 23" xfId="416"/>
    <cellStyle name="20 % – Zvýraznění5 24" xfId="430"/>
    <cellStyle name="20 % – Zvýraznění5 25" xfId="444"/>
    <cellStyle name="20 % – Zvýraznění5 3" xfId="89"/>
    <cellStyle name="20 % – Zvýraznění5 3 2" xfId="163"/>
    <cellStyle name="20 % – Zvýraznění5 4" xfId="103"/>
    <cellStyle name="20 % – Zvýraznění5 5" xfId="133"/>
    <cellStyle name="20 % – Zvýraznění5 6" xfId="177"/>
    <cellStyle name="20 % – Zvýraznění5 7" xfId="191"/>
    <cellStyle name="20 % – Zvýraznění5 8" xfId="205"/>
    <cellStyle name="20 % – Zvýraznění5 9" xfId="219"/>
    <cellStyle name="20 % – Zvýraznění6" xfId="59" builtinId="50" customBuiltin="1"/>
    <cellStyle name="20 % – Zvýraznění6 10" xfId="235"/>
    <cellStyle name="20 % – Zvýraznění6 11" xfId="249"/>
    <cellStyle name="20 % – Zvýraznění6 12" xfId="263"/>
    <cellStyle name="20 % – Zvýraznění6 13" xfId="277"/>
    <cellStyle name="20 % – Zvýraznění6 14" xfId="291"/>
    <cellStyle name="20 % – Zvýraznění6 15" xfId="306"/>
    <cellStyle name="20 % – Zvýraznění6 16" xfId="320"/>
    <cellStyle name="20 % – Zvýraznění6 17" xfId="334"/>
    <cellStyle name="20 % – Zvýraznění6 18" xfId="348"/>
    <cellStyle name="20 % – Zvýraznění6 19" xfId="362"/>
    <cellStyle name="20 % – Zvýraznění6 2" xfId="77"/>
    <cellStyle name="20 % – Zvýraznění6 2 2" xfId="151"/>
    <cellStyle name="20 % – Zvýraznění6 20" xfId="376"/>
    <cellStyle name="20 % – Zvýraznění6 21" xfId="390"/>
    <cellStyle name="20 % – Zvýraznění6 22" xfId="404"/>
    <cellStyle name="20 % – Zvýraznění6 23" xfId="418"/>
    <cellStyle name="20 % – Zvýraznění6 24" xfId="432"/>
    <cellStyle name="20 % – Zvýraznění6 25" xfId="446"/>
    <cellStyle name="20 % – Zvýraznění6 3" xfId="91"/>
    <cellStyle name="20 % – Zvýraznění6 3 2" xfId="165"/>
    <cellStyle name="20 % – Zvýraznění6 4" xfId="105"/>
    <cellStyle name="20 % – Zvýraznění6 5" xfId="135"/>
    <cellStyle name="20 % – Zvýraznění6 6" xfId="179"/>
    <cellStyle name="20 % – Zvýraznění6 7" xfId="193"/>
    <cellStyle name="20 % – Zvýraznění6 8" xfId="207"/>
    <cellStyle name="20 % – Zvýraznění6 9" xfId="221"/>
    <cellStyle name="40 % – Zvýraznění1" xfId="40" builtinId="31" customBuiltin="1"/>
    <cellStyle name="40 % – Zvýraznění1 10" xfId="226"/>
    <cellStyle name="40 % – Zvýraznění1 11" xfId="240"/>
    <cellStyle name="40 % – Zvýraznění1 12" xfId="254"/>
    <cellStyle name="40 % – Zvýraznění1 13" xfId="268"/>
    <cellStyle name="40 % – Zvýraznění1 14" xfId="282"/>
    <cellStyle name="40 % – Zvýraznění1 15" xfId="297"/>
    <cellStyle name="40 % – Zvýraznění1 16" xfId="311"/>
    <cellStyle name="40 % – Zvýraznění1 17" xfId="325"/>
    <cellStyle name="40 % – Zvýraznění1 18" xfId="339"/>
    <cellStyle name="40 % – Zvýraznění1 19" xfId="353"/>
    <cellStyle name="40 % – Zvýraznění1 2" xfId="68"/>
    <cellStyle name="40 % – Zvýraznění1 2 2" xfId="142"/>
    <cellStyle name="40 % – Zvýraznění1 20" xfId="367"/>
    <cellStyle name="40 % – Zvýraznění1 21" xfId="381"/>
    <cellStyle name="40 % – Zvýraznění1 22" xfId="395"/>
    <cellStyle name="40 % – Zvýraznění1 23" xfId="409"/>
    <cellStyle name="40 % – Zvýraznění1 24" xfId="423"/>
    <cellStyle name="40 % – Zvýraznění1 25" xfId="437"/>
    <cellStyle name="40 % – Zvýraznění1 3" xfId="82"/>
    <cellStyle name="40 % – Zvýraznění1 3 2" xfId="156"/>
    <cellStyle name="40 % – Zvýraznění1 4" xfId="96"/>
    <cellStyle name="40 % – Zvýraznění1 5" xfId="126"/>
    <cellStyle name="40 % – Zvýraznění1 6" xfId="170"/>
    <cellStyle name="40 % – Zvýraznění1 7" xfId="184"/>
    <cellStyle name="40 % – Zvýraznění1 8" xfId="198"/>
    <cellStyle name="40 % – Zvýraznění1 9" xfId="212"/>
    <cellStyle name="40 % – Zvýraznění2" xfId="44" builtinId="35" customBuiltin="1"/>
    <cellStyle name="40 % – Zvýraznění2 10" xfId="228"/>
    <cellStyle name="40 % – Zvýraznění2 11" xfId="242"/>
    <cellStyle name="40 % – Zvýraznění2 12" xfId="256"/>
    <cellStyle name="40 % – Zvýraznění2 13" xfId="270"/>
    <cellStyle name="40 % – Zvýraznění2 14" xfId="284"/>
    <cellStyle name="40 % – Zvýraznění2 15" xfId="299"/>
    <cellStyle name="40 % – Zvýraznění2 16" xfId="313"/>
    <cellStyle name="40 % – Zvýraznění2 17" xfId="327"/>
    <cellStyle name="40 % – Zvýraznění2 18" xfId="341"/>
    <cellStyle name="40 % – Zvýraznění2 19" xfId="355"/>
    <cellStyle name="40 % – Zvýraznění2 2" xfId="70"/>
    <cellStyle name="40 % – Zvýraznění2 2 2" xfId="144"/>
    <cellStyle name="40 % – Zvýraznění2 20" xfId="369"/>
    <cellStyle name="40 % – Zvýraznění2 21" xfId="383"/>
    <cellStyle name="40 % – Zvýraznění2 22" xfId="397"/>
    <cellStyle name="40 % – Zvýraznění2 23" xfId="411"/>
    <cellStyle name="40 % – Zvýraznění2 24" xfId="425"/>
    <cellStyle name="40 % – Zvýraznění2 25" xfId="439"/>
    <cellStyle name="40 % – Zvýraznění2 3" xfId="84"/>
    <cellStyle name="40 % – Zvýraznění2 3 2" xfId="158"/>
    <cellStyle name="40 % – Zvýraznění2 4" xfId="98"/>
    <cellStyle name="40 % – Zvýraznění2 5" xfId="128"/>
    <cellStyle name="40 % – Zvýraznění2 6" xfId="172"/>
    <cellStyle name="40 % – Zvýraznění2 7" xfId="186"/>
    <cellStyle name="40 % – Zvýraznění2 8" xfId="200"/>
    <cellStyle name="40 % – Zvýraznění2 9" xfId="214"/>
    <cellStyle name="40 % – Zvýraznění3" xfId="48" builtinId="39" customBuiltin="1"/>
    <cellStyle name="40 % – Zvýraznění3 10" xfId="230"/>
    <cellStyle name="40 % – Zvýraznění3 11" xfId="244"/>
    <cellStyle name="40 % – Zvýraznění3 12" xfId="258"/>
    <cellStyle name="40 % – Zvýraznění3 13" xfId="272"/>
    <cellStyle name="40 % – Zvýraznění3 14" xfId="286"/>
    <cellStyle name="40 % – Zvýraznění3 15" xfId="301"/>
    <cellStyle name="40 % – Zvýraznění3 16" xfId="315"/>
    <cellStyle name="40 % – Zvýraznění3 17" xfId="329"/>
    <cellStyle name="40 % – Zvýraznění3 18" xfId="343"/>
    <cellStyle name="40 % – Zvýraznění3 19" xfId="357"/>
    <cellStyle name="40 % – Zvýraznění3 2" xfId="72"/>
    <cellStyle name="40 % – Zvýraznění3 2 2" xfId="146"/>
    <cellStyle name="40 % – Zvýraznění3 20" xfId="371"/>
    <cellStyle name="40 % – Zvýraznění3 21" xfId="385"/>
    <cellStyle name="40 % – Zvýraznění3 22" xfId="399"/>
    <cellStyle name="40 % – Zvýraznění3 23" xfId="413"/>
    <cellStyle name="40 % – Zvýraznění3 24" xfId="427"/>
    <cellStyle name="40 % – Zvýraznění3 25" xfId="441"/>
    <cellStyle name="40 % – Zvýraznění3 3" xfId="86"/>
    <cellStyle name="40 % – Zvýraznění3 3 2" xfId="160"/>
    <cellStyle name="40 % – Zvýraznění3 4" xfId="100"/>
    <cellStyle name="40 % – Zvýraznění3 5" xfId="130"/>
    <cellStyle name="40 % – Zvýraznění3 6" xfId="174"/>
    <cellStyle name="40 % – Zvýraznění3 7" xfId="188"/>
    <cellStyle name="40 % – Zvýraznění3 8" xfId="202"/>
    <cellStyle name="40 % – Zvýraznění3 9" xfId="216"/>
    <cellStyle name="40 % – Zvýraznění4" xfId="52" builtinId="43" customBuiltin="1"/>
    <cellStyle name="40 % – Zvýraznění4 10" xfId="232"/>
    <cellStyle name="40 % – Zvýraznění4 11" xfId="246"/>
    <cellStyle name="40 % – Zvýraznění4 12" xfId="260"/>
    <cellStyle name="40 % – Zvýraznění4 13" xfId="274"/>
    <cellStyle name="40 % – Zvýraznění4 14" xfId="288"/>
    <cellStyle name="40 % – Zvýraznění4 15" xfId="303"/>
    <cellStyle name="40 % – Zvýraznění4 16" xfId="317"/>
    <cellStyle name="40 % – Zvýraznění4 17" xfId="331"/>
    <cellStyle name="40 % – Zvýraznění4 18" xfId="345"/>
    <cellStyle name="40 % – Zvýraznění4 19" xfId="359"/>
    <cellStyle name="40 % – Zvýraznění4 2" xfId="74"/>
    <cellStyle name="40 % – Zvýraznění4 2 2" xfId="148"/>
    <cellStyle name="40 % – Zvýraznění4 20" xfId="373"/>
    <cellStyle name="40 % – Zvýraznění4 21" xfId="387"/>
    <cellStyle name="40 % – Zvýraznění4 22" xfId="401"/>
    <cellStyle name="40 % – Zvýraznění4 23" xfId="415"/>
    <cellStyle name="40 % – Zvýraznění4 24" xfId="429"/>
    <cellStyle name="40 % – Zvýraznění4 25" xfId="443"/>
    <cellStyle name="40 % – Zvýraznění4 3" xfId="88"/>
    <cellStyle name="40 % – Zvýraznění4 3 2" xfId="162"/>
    <cellStyle name="40 % – Zvýraznění4 4" xfId="102"/>
    <cellStyle name="40 % – Zvýraznění4 5" xfId="132"/>
    <cellStyle name="40 % – Zvýraznění4 6" xfId="176"/>
    <cellStyle name="40 % – Zvýraznění4 7" xfId="190"/>
    <cellStyle name="40 % – Zvýraznění4 8" xfId="204"/>
    <cellStyle name="40 % – Zvýraznění4 9" xfId="218"/>
    <cellStyle name="40 % – Zvýraznění5" xfId="56" builtinId="47" customBuiltin="1"/>
    <cellStyle name="40 % – Zvýraznění5 10" xfId="234"/>
    <cellStyle name="40 % – Zvýraznění5 11" xfId="248"/>
    <cellStyle name="40 % – Zvýraznění5 12" xfId="262"/>
    <cellStyle name="40 % – Zvýraznění5 13" xfId="276"/>
    <cellStyle name="40 % – Zvýraznění5 14" xfId="290"/>
    <cellStyle name="40 % – Zvýraznění5 15" xfId="305"/>
    <cellStyle name="40 % – Zvýraznění5 16" xfId="319"/>
    <cellStyle name="40 % – Zvýraznění5 17" xfId="333"/>
    <cellStyle name="40 % – Zvýraznění5 18" xfId="347"/>
    <cellStyle name="40 % – Zvýraznění5 19" xfId="361"/>
    <cellStyle name="40 % – Zvýraznění5 2" xfId="76"/>
    <cellStyle name="40 % – Zvýraznění5 2 2" xfId="150"/>
    <cellStyle name="40 % – Zvýraznění5 20" xfId="375"/>
    <cellStyle name="40 % – Zvýraznění5 21" xfId="389"/>
    <cellStyle name="40 % – Zvýraznění5 22" xfId="403"/>
    <cellStyle name="40 % – Zvýraznění5 23" xfId="417"/>
    <cellStyle name="40 % – Zvýraznění5 24" xfId="431"/>
    <cellStyle name="40 % – Zvýraznění5 25" xfId="445"/>
    <cellStyle name="40 % – Zvýraznění5 3" xfId="90"/>
    <cellStyle name="40 % – Zvýraznění5 3 2" xfId="164"/>
    <cellStyle name="40 % – Zvýraznění5 4" xfId="104"/>
    <cellStyle name="40 % – Zvýraznění5 5" xfId="134"/>
    <cellStyle name="40 % – Zvýraznění5 6" xfId="178"/>
    <cellStyle name="40 % – Zvýraznění5 7" xfId="192"/>
    <cellStyle name="40 % – Zvýraznění5 8" xfId="206"/>
    <cellStyle name="40 % – Zvýraznění5 9" xfId="220"/>
    <cellStyle name="40 % – Zvýraznění6" xfId="60" builtinId="51" customBuiltin="1"/>
    <cellStyle name="40 % – Zvýraznění6 10" xfId="236"/>
    <cellStyle name="40 % – Zvýraznění6 11" xfId="250"/>
    <cellStyle name="40 % – Zvýraznění6 12" xfId="264"/>
    <cellStyle name="40 % – Zvýraznění6 13" xfId="278"/>
    <cellStyle name="40 % – Zvýraznění6 14" xfId="292"/>
    <cellStyle name="40 % – Zvýraznění6 15" xfId="307"/>
    <cellStyle name="40 % – Zvýraznění6 16" xfId="321"/>
    <cellStyle name="40 % – Zvýraznění6 17" xfId="335"/>
    <cellStyle name="40 % – Zvýraznění6 18" xfId="349"/>
    <cellStyle name="40 % – Zvýraznění6 19" xfId="363"/>
    <cellStyle name="40 % – Zvýraznění6 2" xfId="78"/>
    <cellStyle name="40 % – Zvýraznění6 2 2" xfId="152"/>
    <cellStyle name="40 % – Zvýraznění6 20" xfId="377"/>
    <cellStyle name="40 % – Zvýraznění6 21" xfId="391"/>
    <cellStyle name="40 % – Zvýraznění6 22" xfId="405"/>
    <cellStyle name="40 % – Zvýraznění6 23" xfId="419"/>
    <cellStyle name="40 % – Zvýraznění6 24" xfId="433"/>
    <cellStyle name="40 % – Zvýraznění6 25" xfId="447"/>
    <cellStyle name="40 % – Zvýraznění6 3" xfId="92"/>
    <cellStyle name="40 % – Zvýraznění6 3 2" xfId="166"/>
    <cellStyle name="40 % – Zvýraznění6 4" xfId="106"/>
    <cellStyle name="40 % – Zvýraznění6 5" xfId="136"/>
    <cellStyle name="40 % – Zvýraznění6 6" xfId="180"/>
    <cellStyle name="40 % – Zvýraznění6 7" xfId="194"/>
    <cellStyle name="40 % – Zvýraznění6 8" xfId="208"/>
    <cellStyle name="40 % – Zvýraznění6 9" xfId="222"/>
    <cellStyle name="60 % – Zvýraznění1" xfId="41" builtinId="32" customBuiltin="1"/>
    <cellStyle name="60 % – Zvýraznění2" xfId="45" builtinId="36" customBuiltin="1"/>
    <cellStyle name="60 % – Zvýraznění3" xfId="49" builtinId="40" customBuiltin="1"/>
    <cellStyle name="60 % – Zvýraznění4" xfId="53" builtinId="44" customBuiltin="1"/>
    <cellStyle name="60 % – Zvýraznění5" xfId="57" builtinId="48" customBuiltin="1"/>
    <cellStyle name="60 % – Zvýraznění6" xfId="61" builtinId="52" customBuiltin="1"/>
    <cellStyle name="Celkem" xfId="37" builtinId="25" customBuiltin="1"/>
    <cellStyle name="Hypertextový odkaz" xfId="1" builtinId="8"/>
    <cellStyle name="Hypertextový odkaz 2" xfId="294"/>
    <cellStyle name="Kontrolní buňka" xfId="34" builtinId="23" customBuiltin="1"/>
    <cellStyle name="Nadpis 1" xfId="23" builtinId="16" customBuiltin="1"/>
    <cellStyle name="Nadpis 2" xfId="24" builtinId="17" customBuiltin="1"/>
    <cellStyle name="Nadpis 3" xfId="25" builtinId="18" customBuiltin="1"/>
    <cellStyle name="Nadpis 4" xfId="26" builtinId="19" customBuiltin="1"/>
    <cellStyle name="Název" xfId="22" builtinId="15" customBuiltin="1"/>
    <cellStyle name="Neutrální" xfId="29" builtinId="28" customBuiltin="1"/>
    <cellStyle name="Normální" xfId="0" builtinId="0"/>
    <cellStyle name="Normální 10" xfId="11"/>
    <cellStyle name="Normální 10 2" xfId="115"/>
    <cellStyle name="Normální 11" xfId="12"/>
    <cellStyle name="Normální 11 2" xfId="116"/>
    <cellStyle name="Normální 12" xfId="13"/>
    <cellStyle name="Normální 12 2" xfId="117"/>
    <cellStyle name="Normální 13" xfId="14"/>
    <cellStyle name="Normální 13 2" xfId="118"/>
    <cellStyle name="Normální 14" xfId="15"/>
    <cellStyle name="Normální 14 2" xfId="119"/>
    <cellStyle name="Normální 15" xfId="16"/>
    <cellStyle name="Normální 15 2" xfId="17"/>
    <cellStyle name="Normální 15 2 2" xfId="121"/>
    <cellStyle name="Normální 15 3" xfId="19"/>
    <cellStyle name="Normální 15 3 2" xfId="122"/>
    <cellStyle name="Normální 15 4" xfId="21"/>
    <cellStyle name="Normální 15 4 2" xfId="124"/>
    <cellStyle name="Normální 15 5" xfId="120"/>
    <cellStyle name="Normální 16" xfId="18"/>
    <cellStyle name="Normální 17" xfId="20"/>
    <cellStyle name="Normální 17 2" xfId="123"/>
    <cellStyle name="Normální 18" xfId="62"/>
    <cellStyle name="Normální 18 2" xfId="137"/>
    <cellStyle name="Normální 19" xfId="64"/>
    <cellStyle name="Normální 2" xfId="3"/>
    <cellStyle name="Normální 2 2" xfId="107"/>
    <cellStyle name="Normální 20" xfId="65"/>
    <cellStyle name="Normální 20 2" xfId="139"/>
    <cellStyle name="Normální 21" xfId="79"/>
    <cellStyle name="Normální 21 2" xfId="153"/>
    <cellStyle name="Normální 22" xfId="93"/>
    <cellStyle name="Normální 23" xfId="167"/>
    <cellStyle name="Normální 24" xfId="181"/>
    <cellStyle name="Normální 25" xfId="195"/>
    <cellStyle name="Normální 26" xfId="209"/>
    <cellStyle name="Normální 27" xfId="223"/>
    <cellStyle name="Normální 28" xfId="237"/>
    <cellStyle name="Normální 29" xfId="251"/>
    <cellStyle name="Normální 3" xfId="4"/>
    <cellStyle name="Normální 3 2" xfId="108"/>
    <cellStyle name="Normální 30" xfId="265"/>
    <cellStyle name="Normální 31" xfId="279"/>
    <cellStyle name="Normální 32" xfId="293"/>
    <cellStyle name="Normální 33" xfId="308"/>
    <cellStyle name="Normální 34" xfId="322"/>
    <cellStyle name="Normální 35" xfId="336"/>
    <cellStyle name="Normální 36" xfId="350"/>
    <cellStyle name="Normální 37" xfId="364"/>
    <cellStyle name="Normální 38" xfId="378"/>
    <cellStyle name="Normální 39" xfId="392"/>
    <cellStyle name="Normální 4" xfId="5"/>
    <cellStyle name="Normální 4 2" xfId="109"/>
    <cellStyle name="Normální 40" xfId="406"/>
    <cellStyle name="Normální 41" xfId="420"/>
    <cellStyle name="Normální 42" xfId="434"/>
    <cellStyle name="Normální 5" xfId="6"/>
    <cellStyle name="Normální 5 2" xfId="110"/>
    <cellStyle name="Normální 6" xfId="7"/>
    <cellStyle name="Normální 6 2" xfId="111"/>
    <cellStyle name="Normální 7" xfId="8"/>
    <cellStyle name="Normální 7 2" xfId="112"/>
    <cellStyle name="Normální 8" xfId="9"/>
    <cellStyle name="Normální 8 2" xfId="113"/>
    <cellStyle name="Normální 9" xfId="10"/>
    <cellStyle name="Normální 9 2" xfId="114"/>
    <cellStyle name="Poznámka 10" xfId="224"/>
    <cellStyle name="Poznámka 11" xfId="238"/>
    <cellStyle name="Poznámka 12" xfId="252"/>
    <cellStyle name="Poznámka 13" xfId="266"/>
    <cellStyle name="Poznámka 14" xfId="280"/>
    <cellStyle name="Poznámka 15" xfId="295"/>
    <cellStyle name="Poznámka 16" xfId="309"/>
    <cellStyle name="Poznámka 17" xfId="323"/>
    <cellStyle name="Poznámka 18" xfId="337"/>
    <cellStyle name="Poznámka 19" xfId="351"/>
    <cellStyle name="Poznámka 2" xfId="63"/>
    <cellStyle name="Poznámka 2 2" xfId="138"/>
    <cellStyle name="Poznámka 20" xfId="365"/>
    <cellStyle name="Poznámka 21" xfId="379"/>
    <cellStyle name="Poznámka 22" xfId="393"/>
    <cellStyle name="Poznámka 23" xfId="407"/>
    <cellStyle name="Poznámka 24" xfId="421"/>
    <cellStyle name="Poznámka 25" xfId="435"/>
    <cellStyle name="Poznámka 3" xfId="66"/>
    <cellStyle name="Poznámka 3 2" xfId="140"/>
    <cellStyle name="Poznámka 4" xfId="80"/>
    <cellStyle name="Poznámka 4 2" xfId="154"/>
    <cellStyle name="Poznámka 5" xfId="94"/>
    <cellStyle name="Poznámka 6" xfId="168"/>
    <cellStyle name="Poznámka 7" xfId="182"/>
    <cellStyle name="Poznámka 8" xfId="196"/>
    <cellStyle name="Poznámka 9" xfId="210"/>
    <cellStyle name="Propojená buňka" xfId="33" builtinId="24" customBuiltin="1"/>
    <cellStyle name="Sledovaný hypertextový odkaz" xfId="2"/>
    <cellStyle name="Správně" xfId="27" builtinId="26" customBuiltin="1"/>
    <cellStyle name="Špatně" xfId="28" builtinId="27" customBuiltin="1"/>
    <cellStyle name="Text upozornění" xfId="35" builtinId="11" customBuiltin="1"/>
    <cellStyle name="Vstup" xfId="30" builtinId="20" customBuiltin="1"/>
    <cellStyle name="Výpočet" xfId="32" builtinId="22" customBuiltin="1"/>
    <cellStyle name="Výstup" xfId="31" builtinId="21" customBuiltin="1"/>
    <cellStyle name="Vysvětlující text" xfId="36" builtinId="53" customBuiltin="1"/>
    <cellStyle name="Zvýraznění 1" xfId="38" builtinId="29" customBuiltin="1"/>
    <cellStyle name="Zvýraznění 2" xfId="42" builtinId="33" customBuiltin="1"/>
    <cellStyle name="Zvýraznění 3" xfId="46" builtinId="37" customBuiltin="1"/>
    <cellStyle name="Zvýraznění 4" xfId="50" builtinId="41" customBuiltin="1"/>
    <cellStyle name="Zvýraznění 5" xfId="54" builtinId="45" customBuiltin="1"/>
    <cellStyle name="Zvýraznění 6" xfId="58" builtinId="49" customBuiltin="1"/>
  </cellStyles>
  <dxfs count="5">
    <dxf>
      <font>
        <strike val="0"/>
        <outline val="0"/>
        <shadow val="0"/>
        <u val="none"/>
        <vertAlign val="baseline"/>
        <name val="Calibri"/>
        <scheme val="minor"/>
      </font>
      <fill>
        <patternFill>
          <bgColor theme="0"/>
        </patternFill>
      </fill>
      <protection locked="1" hidden="1"/>
    </dxf>
    <dxf>
      <font>
        <strike val="0"/>
        <outline val="0"/>
        <shadow val="0"/>
        <u val="none"/>
        <vertAlign val="baseline"/>
        <name val="Calibri"/>
        <scheme val="minor"/>
      </font>
      <protection locked="1" hidden="1"/>
    </dxf>
    <dxf>
      <border outline="0">
        <bottom style="thin">
          <color rgb="FF000000"/>
        </bottom>
      </border>
    </dxf>
    <dxf>
      <font>
        <strike val="0"/>
        <outline val="0"/>
        <shadow val="0"/>
        <u val="none"/>
        <vertAlign val="baseline"/>
        <name val="Calibri"/>
        <scheme val="minor"/>
      </font>
      <protection locked="1" hidden="1"/>
    </dxf>
    <dxf>
      <font>
        <strike val="0"/>
        <outline val="0"/>
        <shadow val="0"/>
        <u val="none"/>
        <vertAlign val="baseline"/>
        <name val="Calibri"/>
        <scheme val="minor"/>
      </font>
      <protection locked="1" hidden="1"/>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CF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41</xdr:row>
      <xdr:rowOff>133350</xdr:rowOff>
    </xdr:from>
    <xdr:to>
      <xdr:col>8</xdr:col>
      <xdr:colOff>123825</xdr:colOff>
      <xdr:row>55</xdr:row>
      <xdr:rowOff>57150</xdr:rowOff>
    </xdr:to>
    <xdr:pic>
      <xdr:nvPicPr>
        <xdr:cNvPr id="2" name="Obrázek 1"/>
        <xdr:cNvPicPr>
          <a:picLocks noChangeAspect="1"/>
        </xdr:cNvPicPr>
      </xdr:nvPicPr>
      <xdr:blipFill>
        <a:blip xmlns:r="http://schemas.openxmlformats.org/officeDocument/2006/relationships" r:embed="rId1"/>
        <a:stretch>
          <a:fillRect/>
        </a:stretch>
      </xdr:blipFill>
      <xdr:spPr>
        <a:xfrm>
          <a:off x="209550" y="7353300"/>
          <a:ext cx="4105275" cy="2190750"/>
        </a:xfrm>
        <a:prstGeom prst="rect">
          <a:avLst/>
        </a:prstGeom>
      </xdr:spPr>
    </xdr:pic>
    <xdr:clientData/>
  </xdr:twoCellAnchor>
  <xdr:twoCellAnchor editAs="oneCell">
    <xdr:from>
      <xdr:col>0</xdr:col>
      <xdr:colOff>180975</xdr:colOff>
      <xdr:row>29</xdr:row>
      <xdr:rowOff>95250</xdr:rowOff>
    </xdr:from>
    <xdr:to>
      <xdr:col>8</xdr:col>
      <xdr:colOff>76200</xdr:colOff>
      <xdr:row>41</xdr:row>
      <xdr:rowOff>142875</xdr:rowOff>
    </xdr:to>
    <xdr:pic>
      <xdr:nvPicPr>
        <xdr:cNvPr id="3" name="Obrázek 2"/>
        <xdr:cNvPicPr>
          <a:picLocks noChangeAspect="1"/>
        </xdr:cNvPicPr>
      </xdr:nvPicPr>
      <xdr:blipFill>
        <a:blip xmlns:r="http://schemas.openxmlformats.org/officeDocument/2006/relationships" r:embed="rId2"/>
        <a:stretch>
          <a:fillRect/>
        </a:stretch>
      </xdr:blipFill>
      <xdr:spPr>
        <a:xfrm>
          <a:off x="180975" y="5362575"/>
          <a:ext cx="4086225" cy="2000250"/>
        </a:xfrm>
        <a:prstGeom prst="rect">
          <a:avLst/>
        </a:prstGeom>
      </xdr:spPr>
    </xdr:pic>
    <xdr:clientData/>
  </xdr:twoCellAnchor>
</xdr:wsDr>
</file>

<file path=xl/tables/table1.xml><?xml version="1.0" encoding="utf-8"?>
<table xmlns="http://schemas.openxmlformats.org/spreadsheetml/2006/main" id="2" name="Tabulka2" displayName="Tabulka2" ref="A1:B3" totalsRowShown="0" headerRowDxfId="4" dataDxfId="3" tableBorderDxfId="2">
  <tableColumns count="2">
    <tableColumn id="1" name="Typ" dataDxfId="1"/>
    <tableColumn id="2" name="Výběr" dataDxfId="0"/>
  </tableColumns>
  <tableStyleInfo name="TableStyleMedium9"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B23"/>
  <sheetViews>
    <sheetView showGridLines="0" zoomScale="70" zoomScaleNormal="70" workbookViewId="0">
      <selection activeCell="C5" sqref="C5"/>
    </sheetView>
  </sheetViews>
  <sheetFormatPr defaultColWidth="8.7109375" defaultRowHeight="12.75" x14ac:dyDescent="0.2"/>
  <cols>
    <col min="1" max="1" width="5.7109375" style="1" customWidth="1"/>
    <col min="2" max="2" width="65.28515625" style="1" bestFit="1" customWidth="1"/>
    <col min="3" max="16384" width="8.7109375" style="1"/>
  </cols>
  <sheetData>
    <row r="1" spans="1:2" ht="40.5" customHeight="1" thickBot="1" x14ac:dyDescent="0.25">
      <c r="B1" s="530" t="s">
        <v>97</v>
      </c>
    </row>
    <row r="2" spans="1:2" ht="25.5" customHeight="1" thickTop="1" x14ac:dyDescent="0.2">
      <c r="A2" s="89"/>
      <c r="B2" s="531" t="s">
        <v>112</v>
      </c>
    </row>
    <row r="3" spans="1:2" ht="20.25" customHeight="1" x14ac:dyDescent="0.2">
      <c r="A3" s="89"/>
      <c r="B3" s="531" t="s">
        <v>113</v>
      </c>
    </row>
    <row r="4" spans="1:2" ht="20.25" customHeight="1" x14ac:dyDescent="0.2">
      <c r="A4" s="89"/>
      <c r="B4" s="531" t="s">
        <v>114</v>
      </c>
    </row>
    <row r="5" spans="1:2" ht="20.25" customHeight="1" x14ac:dyDescent="0.2">
      <c r="A5" s="89"/>
      <c r="B5" s="531" t="s">
        <v>233</v>
      </c>
    </row>
    <row r="6" spans="1:2" ht="20.25" customHeight="1" x14ac:dyDescent="0.2">
      <c r="A6" s="89"/>
      <c r="B6" s="531" t="s">
        <v>227</v>
      </c>
    </row>
    <row r="7" spans="1:2" ht="20.25" customHeight="1" x14ac:dyDescent="0.2">
      <c r="A7" s="89"/>
      <c r="B7" s="531" t="s">
        <v>99</v>
      </c>
    </row>
    <row r="8" spans="1:2" ht="20.25" customHeight="1" x14ac:dyDescent="0.2">
      <c r="A8" s="89"/>
      <c r="B8" s="532" t="s">
        <v>1503</v>
      </c>
    </row>
    <row r="9" spans="1:2" ht="20.25" customHeight="1" x14ac:dyDescent="0.2">
      <c r="A9" s="89"/>
      <c r="B9" s="531" t="s">
        <v>100</v>
      </c>
    </row>
    <row r="10" spans="1:2" ht="20.25" customHeight="1" x14ac:dyDescent="0.2">
      <c r="A10" s="89"/>
      <c r="B10" s="531" t="s">
        <v>228</v>
      </c>
    </row>
    <row r="11" spans="1:2" ht="20.25" customHeight="1" x14ac:dyDescent="0.2">
      <c r="A11" s="89"/>
      <c r="B11" s="531" t="s">
        <v>229</v>
      </c>
    </row>
    <row r="12" spans="1:2" ht="20.25" customHeight="1" x14ac:dyDescent="0.2">
      <c r="A12" s="89"/>
      <c r="B12" s="531" t="s">
        <v>238</v>
      </c>
    </row>
    <row r="13" spans="1:2" ht="20.25" customHeight="1" x14ac:dyDescent="0.2">
      <c r="A13" s="89"/>
      <c r="B13" s="531" t="s">
        <v>239</v>
      </c>
    </row>
    <row r="14" spans="1:2" ht="20.25" customHeight="1" x14ac:dyDescent="0.2">
      <c r="A14" s="89"/>
      <c r="B14" s="531" t="s">
        <v>240</v>
      </c>
    </row>
    <row r="15" spans="1:2" ht="20.25" customHeight="1" x14ac:dyDescent="0.2">
      <c r="A15" s="89"/>
      <c r="B15" s="531" t="s">
        <v>241</v>
      </c>
    </row>
    <row r="16" spans="1:2" ht="20.25" customHeight="1" x14ac:dyDescent="0.2">
      <c r="A16" s="89"/>
      <c r="B16" s="531" t="s">
        <v>230</v>
      </c>
    </row>
    <row r="17" spans="1:2" ht="20.25" customHeight="1" x14ac:dyDescent="0.2">
      <c r="A17" s="89"/>
      <c r="B17" s="531" t="s">
        <v>231</v>
      </c>
    </row>
    <row r="18" spans="1:2" ht="20.25" customHeight="1" x14ac:dyDescent="0.2">
      <c r="A18" s="89"/>
      <c r="B18" s="531" t="s">
        <v>232</v>
      </c>
    </row>
    <row r="19" spans="1:2" ht="20.25" customHeight="1" x14ac:dyDescent="0.2">
      <c r="A19" s="533"/>
      <c r="B19" s="533"/>
    </row>
    <row r="20" spans="1:2" ht="20.25" customHeight="1" x14ac:dyDescent="0.2">
      <c r="B20" s="534" t="s">
        <v>122</v>
      </c>
    </row>
    <row r="21" spans="1:2" x14ac:dyDescent="0.2">
      <c r="B21" s="535"/>
    </row>
    <row r="22" spans="1:2" x14ac:dyDescent="0.2">
      <c r="B22" s="535"/>
    </row>
    <row r="23" spans="1:2" x14ac:dyDescent="0.2">
      <c r="B23" s="535"/>
    </row>
  </sheetData>
  <sheetProtection algorithmName="SHA-512" hashValue="+UagNCmDDOzL6Vg796JRcjTe2TbzjdoH2b21+JzxVdYjj1nW1BxXtG3vhLZiQJrrtExVvjaVFPvSxHi6VwHyGA==" saltValue="VMkwSnJxBwaOZJGPpGF2AA==" spinCount="100000" sheet="1" objects="1" scenarios="1"/>
  <phoneticPr fontId="0" type="noConversion"/>
  <hyperlinks>
    <hyperlink ref="B2" location="seskup.Kč!A1" display="Teritoriální struktura zahraničního obchodu ČR (v mil. Kč)"/>
    <hyperlink ref="B7" location="země!A1" display="Zahraniční obchod s vybranými  zeměmi"/>
    <hyperlink ref="B9" location="zboží!A1" display="Zbožová struktura zahraničního obchodu ČR ( SITC 1)"/>
    <hyperlink ref="B10" location="měs_index_v!A1" display="Vývoz dle jednotlivých měsíců roku 2009 a 2010 (v mil. Kč)"/>
    <hyperlink ref="B11" location="měs_index_d!A1" display="Dovoz dle jednotlivých měsíců roku 2009 a 2010 (v mil. Kč)"/>
    <hyperlink ref="B12" location="měs_index_v_USD!A1" display="Vývoz dle jednotlivých měsíců roku 2009 a 2010 (v tis. USD)"/>
    <hyperlink ref="B13" location="měs_index_d_USD!A1" display="Dovoz dle jednotlivých měsíců roku 2009 a 2010 (v tis. USD)"/>
    <hyperlink ref="B14" location="měs_index_v_EUR!A1" display="Vývoz dle jednotlivých měsíců roku 2009 a 2010 (v tis. EUR)"/>
    <hyperlink ref="B15" location="měs_index_d_EUR!A1" display="Dovoz dle jednotlivých měsíců roku 2009 a 2010 (v tis. EUR)"/>
    <hyperlink ref="B5" location="měs_načít!A1" display="Zahraniční obchod ČR v jednotlivých měsících roku 2009 a 2010 - načítaně"/>
    <hyperlink ref="B6" location="měs_jed!A1" display="Zahraniční obchod ČR v jednotlivých měsících roku 2009 a 2010 - jednotlivě"/>
    <hyperlink ref="B16" location="měs_obrat!A1" display="Teritoriální struktura ZO dle jednotlivých měsíců roku 2010 (v mil. Kč)"/>
    <hyperlink ref="B17" location="měs_obrat_USD!A1" display="Teritoriální struktura ZO dle jednotlivých měsíců roku 2010 (v mil. USD)"/>
    <hyperlink ref="B18" location="měs_obrat_EUR!A1" display="Teritoriální struktura ZO dle jednotlivých měsíců roku 2010 (v mil. EUR)"/>
    <hyperlink ref="B3" location="seskup.USD!A1" display="Teritoriální struktura zahraničního obchodu ČR (v mil. USD)"/>
    <hyperlink ref="B4" location="seskup.EUR!A1" display="Teritoritální struktura zahraničního obchodu ČR (v mil. EUR)"/>
    <hyperlink ref="B20" location="vysvetlivky!A1" display="Vysvětlivky"/>
    <hyperlink ref="B8" location="zeme_prioritni!A1" display="Zahraniční obchod s prioritními zeměmi"/>
  </hyperlinks>
  <pageMargins left="1.1417322834645669" right="0.78740157480314965" top="1.2204724409448819"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S113"/>
  <sheetViews>
    <sheetView showGridLines="0" zoomScaleNormal="100" zoomScaleSheetLayoutView="85" workbookViewId="0">
      <selection activeCell="A39" sqref="A39"/>
    </sheetView>
  </sheetViews>
  <sheetFormatPr defaultColWidth="8.85546875" defaultRowHeight="12.75" x14ac:dyDescent="0.2"/>
  <cols>
    <col min="1" max="1" width="26.140625" style="1" customWidth="1"/>
    <col min="2" max="2" width="5.85546875" style="1" customWidth="1"/>
    <col min="3" max="3" width="8.42578125" style="1" customWidth="1"/>
    <col min="4" max="4" width="7.28515625" style="1" customWidth="1"/>
    <col min="5" max="5" width="7.5703125" style="1" customWidth="1"/>
    <col min="6" max="6" width="7.28515625" style="15" customWidth="1"/>
    <col min="7" max="8" width="7.28515625" style="1" customWidth="1"/>
    <col min="9" max="9" width="7.5703125" style="1" bestFit="1" customWidth="1"/>
    <col min="10" max="14" width="7.28515625" style="1" customWidth="1"/>
    <col min="15" max="15" width="8.7109375" style="1" customWidth="1"/>
    <col min="16" max="16" width="8.7109375" style="15" customWidth="1"/>
    <col min="17" max="17" width="8" style="1" customWidth="1"/>
    <col min="18" max="18" width="8.85546875" style="1" customWidth="1"/>
    <col min="19" max="16384" width="8.85546875" style="1"/>
  </cols>
  <sheetData>
    <row r="1" spans="1:19" ht="14.25" x14ac:dyDescent="0.2">
      <c r="A1" s="77" t="s">
        <v>98</v>
      </c>
    </row>
    <row r="2" spans="1:19" ht="22.5" customHeight="1" x14ac:dyDescent="0.25">
      <c r="A2" s="1072" t="str">
        <f>PopisTabulek!$A$30</f>
        <v>Vývoz dle jednotlivých měsíců roku 2017 a 2018</v>
      </c>
      <c r="B2" s="1072"/>
      <c r="C2" s="1072"/>
      <c r="D2" s="1072"/>
      <c r="E2" s="1072"/>
      <c r="F2" s="1072"/>
      <c r="G2" s="1072"/>
      <c r="H2" s="1072"/>
      <c r="I2" s="1072"/>
      <c r="J2" s="1072"/>
      <c r="K2" s="1072"/>
      <c r="L2" s="1072"/>
      <c r="M2" s="1072"/>
      <c r="N2" s="1072"/>
      <c r="O2" s="1072"/>
      <c r="P2" s="1072"/>
      <c r="Q2" s="1073"/>
    </row>
    <row r="3" spans="1:19" x14ac:dyDescent="0.2">
      <c r="A3" s="1071" t="str">
        <f>PopisTabulek!$A$31</f>
        <v>(rok 2018 - zpřesněné údaje k 28.2.2019)</v>
      </c>
      <c r="B3" s="1071"/>
      <c r="C3" s="1071"/>
      <c r="D3" s="1071"/>
      <c r="E3" s="1071"/>
      <c r="F3" s="1071"/>
      <c r="G3" s="1071"/>
      <c r="H3" s="1071"/>
      <c r="I3" s="1071"/>
      <c r="J3" s="1071"/>
      <c r="K3" s="1071"/>
      <c r="L3" s="1071"/>
      <c r="M3" s="1071"/>
      <c r="N3" s="1071"/>
      <c r="O3" s="1071"/>
      <c r="P3" s="1071"/>
      <c r="Q3" s="1073"/>
      <c r="R3" s="313"/>
    </row>
    <row r="4" spans="1:19" ht="15.6" customHeight="1" thickBot="1" x14ac:dyDescent="0.3">
      <c r="A4" s="17"/>
      <c r="B4" s="6"/>
      <c r="C4" s="6"/>
      <c r="D4" s="6"/>
      <c r="E4" s="18"/>
      <c r="F4" s="19"/>
      <c r="G4" s="18"/>
      <c r="H4" s="18"/>
      <c r="I4" s="18"/>
      <c r="J4" s="6"/>
      <c r="K4" s="6"/>
      <c r="L4" s="6"/>
      <c r="M4" s="6"/>
      <c r="N4" s="522"/>
      <c r="O4" s="522" t="s">
        <v>123</v>
      </c>
      <c r="P4" s="20"/>
      <c r="Q4" s="1073"/>
    </row>
    <row r="5" spans="1:19" ht="12.75" customHeight="1" thickBot="1" x14ac:dyDescent="0.25">
      <c r="A5" s="21"/>
      <c r="B5" s="486" t="s">
        <v>26</v>
      </c>
      <c r="C5" s="22" t="s">
        <v>27</v>
      </c>
      <c r="D5" s="22" t="s">
        <v>28</v>
      </c>
      <c r="E5" s="22" t="s">
        <v>29</v>
      </c>
      <c r="F5" s="22" t="s">
        <v>30</v>
      </c>
      <c r="G5" s="22" t="s">
        <v>31</v>
      </c>
      <c r="H5" s="22" t="s">
        <v>32</v>
      </c>
      <c r="I5" s="22" t="s">
        <v>33</v>
      </c>
      <c r="J5" s="22" t="s">
        <v>34</v>
      </c>
      <c r="K5" s="22" t="s">
        <v>35</v>
      </c>
      <c r="L5" s="22" t="s">
        <v>36</v>
      </c>
      <c r="M5" s="22" t="s">
        <v>37</v>
      </c>
      <c r="N5" s="45" t="s">
        <v>38</v>
      </c>
      <c r="O5" s="23" t="s">
        <v>39</v>
      </c>
      <c r="P5" s="139" t="str">
        <f>PopisTabulek!$C$37</f>
        <v>I-XII</v>
      </c>
      <c r="Q5" s="1073"/>
    </row>
    <row r="6" spans="1:19" ht="12.75" customHeight="1" x14ac:dyDescent="0.2">
      <c r="A6" s="24"/>
      <c r="B6" s="487">
        <f>PopisTabulek!$B$37</f>
        <v>2018</v>
      </c>
      <c r="C6" s="654">
        <f>C9+C21+C24+C27+C30+C33</f>
        <v>368056.51199999999</v>
      </c>
      <c r="D6" s="654">
        <f>IF(D9="","",D9+D21+D24+D27+D30+D33)</f>
        <v>337596.43900000007</v>
      </c>
      <c r="E6" s="654">
        <f t="shared" ref="E6:N6" si="0">IF(E9="","",E9+E21+E24+E27+E30+E33)</f>
        <v>371321.08799999999</v>
      </c>
      <c r="F6" s="654">
        <f t="shared" si="0"/>
        <v>354796.56400000001</v>
      </c>
      <c r="G6" s="654">
        <f t="shared" si="0"/>
        <v>363461.54300000001</v>
      </c>
      <c r="H6" s="654">
        <f t="shared" si="0"/>
        <v>377228.89399999997</v>
      </c>
      <c r="I6" s="654">
        <f t="shared" si="0"/>
        <v>331358.18200000009</v>
      </c>
      <c r="J6" s="654">
        <f t="shared" si="0"/>
        <v>342594.08899999998</v>
      </c>
      <c r="K6" s="655">
        <f t="shared" si="0"/>
        <v>370112.20399999991</v>
      </c>
      <c r="L6" s="655">
        <f t="shared" si="0"/>
        <v>434096.87300000002</v>
      </c>
      <c r="M6" s="655">
        <f t="shared" si="0"/>
        <v>432597.04700000002</v>
      </c>
      <c r="N6" s="655">
        <f t="shared" si="0"/>
        <v>315864.73300000001</v>
      </c>
      <c r="O6" s="301">
        <f>IF(N6="","",SUM(C6:N6))</f>
        <v>4399084.1680000005</v>
      </c>
      <c r="P6" s="304">
        <f>SUM(C6:N6)</f>
        <v>4399084.1680000005</v>
      </c>
      <c r="Q6" s="1073"/>
    </row>
    <row r="7" spans="1:19" ht="12.75" customHeight="1" x14ac:dyDescent="0.2">
      <c r="A7" s="26" t="s">
        <v>40</v>
      </c>
      <c r="B7" s="488">
        <f>PopisTabulek!$B$38</f>
        <v>2017</v>
      </c>
      <c r="C7" s="654">
        <f>C10+C22+C25+C28+C31+C34</f>
        <v>350659.67200000002</v>
      </c>
      <c r="D7" s="654">
        <f t="shared" ref="D7:N7" si="1">D10+D22+D25+D28+D31+D34</f>
        <v>338095.31100000005</v>
      </c>
      <c r="E7" s="654">
        <f t="shared" si="1"/>
        <v>399550.842</v>
      </c>
      <c r="F7" s="654">
        <f t="shared" si="1"/>
        <v>332898.19099999993</v>
      </c>
      <c r="G7" s="654">
        <f t="shared" si="1"/>
        <v>370260.201</v>
      </c>
      <c r="H7" s="654">
        <f t="shared" si="1"/>
        <v>370976.47299999994</v>
      </c>
      <c r="I7" s="654">
        <f t="shared" si="1"/>
        <v>299810.87200000003</v>
      </c>
      <c r="J7" s="654">
        <f t="shared" si="1"/>
        <v>332841.11799999996</v>
      </c>
      <c r="K7" s="654">
        <f t="shared" si="1"/>
        <v>362921.41199999995</v>
      </c>
      <c r="L7" s="654">
        <f t="shared" si="1"/>
        <v>389437.77300000004</v>
      </c>
      <c r="M7" s="654">
        <f t="shared" si="1"/>
        <v>387161.201</v>
      </c>
      <c r="N7" s="654">
        <f t="shared" si="1"/>
        <v>309974.45200000005</v>
      </c>
      <c r="O7" s="301">
        <f>SUM(C7:N7)</f>
        <v>4244587.5179999992</v>
      </c>
      <c r="P7" s="301">
        <f>IF(D6="",C7,IF(E6="",SUM(C7:D7),IF(F6="",SUM(C7:E7),IF(G6="",SUM(C7:F7),IF(H6="",SUM(C7:G7),IF(I6="",SUM(C7:H7),IF(J6="",SUM(C7:I7),IF(K6="",SUM(C7:J7),IF(L6="",SUM(C7:K7),IF(M6="",SUM(C7:L7),IF(N6="",SUM(C7:M7),SUM(C7:N7))))))))))))</f>
        <v>4244587.5179999992</v>
      </c>
      <c r="Q7" s="1073"/>
      <c r="S7" s="443"/>
    </row>
    <row r="8" spans="1:19" ht="12.75" customHeight="1" thickBot="1" x14ac:dyDescent="0.25">
      <c r="A8" s="36"/>
      <c r="B8" s="490" t="s">
        <v>4</v>
      </c>
      <c r="C8" s="496">
        <f t="shared" ref="C8" si="2">C6/C7*100</f>
        <v>104.96117500503451</v>
      </c>
      <c r="D8" s="497">
        <f>IF(D6="","",D6/D7*100)</f>
        <v>99.852446341676711</v>
      </c>
      <c r="E8" s="496">
        <f t="shared" ref="E8:O8" si="3">IF(E6="","",E6/E7*100)</f>
        <v>92.93462782891595</v>
      </c>
      <c r="F8" s="496">
        <f t="shared" si="3"/>
        <v>106.57809912821065</v>
      </c>
      <c r="G8" s="496">
        <f t="shared" si="3"/>
        <v>98.163816153710783</v>
      </c>
      <c r="H8" s="496">
        <f t="shared" si="3"/>
        <v>101.68539555876366</v>
      </c>
      <c r="I8" s="496">
        <f t="shared" si="3"/>
        <v>110.5224036038293</v>
      </c>
      <c r="J8" s="496">
        <f t="shared" si="3"/>
        <v>102.93021819497675</v>
      </c>
      <c r="K8" s="496">
        <f t="shared" si="3"/>
        <v>101.98136339224865</v>
      </c>
      <c r="L8" s="496">
        <f t="shared" si="3"/>
        <v>111.467583037971</v>
      </c>
      <c r="M8" s="496">
        <f t="shared" si="3"/>
        <v>111.73564031794602</v>
      </c>
      <c r="N8" s="496">
        <f t="shared" si="3"/>
        <v>101.90024725005399</v>
      </c>
      <c r="O8" s="498">
        <f t="shared" si="3"/>
        <v>103.63985073566815</v>
      </c>
      <c r="P8" s="498">
        <f>P6/P7*100</f>
        <v>103.63985073566815</v>
      </c>
      <c r="Q8" s="1073"/>
    </row>
    <row r="9" spans="1:19" ht="12.75" customHeight="1" thickTop="1" x14ac:dyDescent="0.2">
      <c r="A9" s="24"/>
      <c r="B9" s="488">
        <f>PopisTabulek!$B$37</f>
        <v>2018</v>
      </c>
      <c r="C9" s="654">
        <f>IFERROR(VLOOKUP(CONCATENATE(C$5,$B9,$A$10),Help!$L$382:$V$625,6,0)/1000,"")</f>
        <v>337775.09100000001</v>
      </c>
      <c r="D9" s="654">
        <f>IFERROR(VLOOKUP(CONCATENATE(D$5,$B9,$A$10),Help!$L$382:$V$625,6,0)/1000,"")</f>
        <v>308543.05800000002</v>
      </c>
      <c r="E9" s="654">
        <f>IFERROR(VLOOKUP(CONCATENATE(E$5,$B9,$A$10),Help!$L$382:$V$625,6,0)/1000,"")</f>
        <v>338227.54399999999</v>
      </c>
      <c r="F9" s="654">
        <f>IFERROR(VLOOKUP(CONCATENATE(F$5,$B9,$A$10),Help!$L$382:$V$625,6,0)/1000,"")</f>
        <v>324137.70799999998</v>
      </c>
      <c r="G9" s="654">
        <f>IFERROR(VLOOKUP(CONCATENATE(G$5,$B9,$A$10),Help!$L$382:$V$625,6,0)/1000,"")</f>
        <v>331117.78000000003</v>
      </c>
      <c r="H9" s="654">
        <f>IFERROR(VLOOKUP(CONCATENATE(H$5,$B9,$A$10),Help!$L$382:$V$625,6,0)/1000,"")</f>
        <v>342852.696</v>
      </c>
      <c r="I9" s="654">
        <f>IFERROR(VLOOKUP(CONCATENATE(I$5,$B9,$A$10),Help!$L$382:$V$625,6,0)/1000,"")</f>
        <v>300044.60100000002</v>
      </c>
      <c r="J9" s="654">
        <f>IFERROR(VLOOKUP(CONCATENATE(J$5,$B9,$A$10),Help!$L$382:$V$625,6,0)/1000,"")</f>
        <v>306250.59299999999</v>
      </c>
      <c r="K9" s="655">
        <f>IFERROR(VLOOKUP(CONCATENATE(K$5,$B9,$A$10),Help!$L$382:$V$625,6,0)/1000,"")</f>
        <v>335589.96799999999</v>
      </c>
      <c r="L9" s="655">
        <f>IFERROR(VLOOKUP(CONCATENATE(L$5,$B9,$A$10),Help!$L$382:$V$625,6,0)/1000,"")</f>
        <v>394638.51500000001</v>
      </c>
      <c r="M9" s="655">
        <f>IFERROR(VLOOKUP(CONCATENATE(M$5,$B9,$A$10),Help!$L$382:$V$625,6,0)/1000,"")</f>
        <v>393305.80499999999</v>
      </c>
      <c r="N9" s="655">
        <f>IFERROR(VLOOKUP(CONCATENATE(N$5,$B9,$A$10),Help!$L$382:$V$625,6,0)/1000,"")</f>
        <v>282595.50799999997</v>
      </c>
      <c r="O9" s="301">
        <f>IF(N9="","",SUM(C9:N9))</f>
        <v>3995078.8670000001</v>
      </c>
      <c r="P9" s="304">
        <f>SUM(C9:N9)</f>
        <v>3995078.8670000001</v>
      </c>
      <c r="Q9" s="1073"/>
    </row>
    <row r="10" spans="1:19" ht="12.75" customHeight="1" x14ac:dyDescent="0.2">
      <c r="A10" s="24" t="s">
        <v>41</v>
      </c>
      <c r="B10" s="488">
        <f>PopisTabulek!$B$38</f>
        <v>2017</v>
      </c>
      <c r="C10" s="654">
        <f>IFERROR(VLOOKUP(CONCATENATE(C$5,$B10,$A$10),Help!$L$382:$V$625,6,0)/1000,"")</f>
        <v>322665.44099999999</v>
      </c>
      <c r="D10" s="654">
        <f>IFERROR(VLOOKUP(CONCATENATE(D$5,$B10,$A$10),Help!$L$382:$V$625,6,0)/1000,"")</f>
        <v>307331.06900000002</v>
      </c>
      <c r="E10" s="654">
        <f>IFERROR(VLOOKUP(CONCATENATE(E$5,$B10,$A$10),Help!$L$382:$V$625,6,0)/1000,"")</f>
        <v>362396.95</v>
      </c>
      <c r="F10" s="654">
        <f>IFERROR(VLOOKUP(CONCATENATE(F$5,$B10,$A$10),Help!$L$382:$V$625,6,0)/1000,"")</f>
        <v>302711.27399999998</v>
      </c>
      <c r="G10" s="654">
        <f>IFERROR(VLOOKUP(CONCATENATE(G$5,$B10,$A$10),Help!$L$382:$V$625,6,0)/1000,"")</f>
        <v>336604.196</v>
      </c>
      <c r="H10" s="654">
        <f>IFERROR(VLOOKUP(CONCATENATE(H$5,$B10,$A$10),Help!$L$382:$V$625,6,0)/1000,"")</f>
        <v>335766.20299999998</v>
      </c>
      <c r="I10" s="654">
        <f>IFERROR(VLOOKUP(CONCATENATE(I$5,$B10,$A$10),Help!$L$382:$V$625,6,0)/1000,"")</f>
        <v>272619.92200000002</v>
      </c>
      <c r="J10" s="654">
        <f>IFERROR(VLOOKUP(CONCATENATE(J$5,$B10,$A$10),Help!$L$382:$V$625,6,0)/1000,"")</f>
        <v>300085.92499999999</v>
      </c>
      <c r="K10" s="654">
        <f>IFERROR(VLOOKUP(CONCATENATE(K$5,$B10,$A$10),Help!$L$382:$V$625,6,0)/1000,"")</f>
        <v>330994.174</v>
      </c>
      <c r="L10" s="654">
        <f>IFERROR(VLOOKUP(CONCATENATE(L$5,$B10,$A$10),Help!$L$382:$V$625,6,0)/1000,"")</f>
        <v>351516.44300000003</v>
      </c>
      <c r="M10" s="654">
        <f>IFERROR(VLOOKUP(CONCATENATE(M$5,$B10,$A$10),Help!$L$382:$V$625,6,0)/1000,"")</f>
        <v>353317.701</v>
      </c>
      <c r="N10" s="654">
        <f>IFERROR(VLOOKUP(CONCATENATE(N$5,$B10,$A$10),Help!$L$382:$V$625,6,0)/1000,"")</f>
        <v>277770.69300000003</v>
      </c>
      <c r="O10" s="301">
        <f>SUM(C10:N10)</f>
        <v>3853779.9909999995</v>
      </c>
      <c r="P10" s="301">
        <f>IF(D9="",C10,IF(E9="",SUM(C10:D10),IF(F9="",SUM(C10:E10),IF(G9="",SUM(C10:F10),IF(H9="",SUM(C10:G10),IF(I9="",SUM(C10:H10),IF(J9="",SUM(C10:I10),IF(K9="",SUM(C10:J10),IF(L9="",SUM(C10:K10),IF(M9="",SUM(C10:L10),IF(N9="",SUM(C10:M10),SUM(C10:N10))))))))))))</f>
        <v>3853779.9909999995</v>
      </c>
      <c r="Q10" s="1073"/>
    </row>
    <row r="11" spans="1:19" ht="12.75" customHeight="1" x14ac:dyDescent="0.2">
      <c r="A11" s="28" t="s">
        <v>42</v>
      </c>
      <c r="B11" s="489" t="s">
        <v>4</v>
      </c>
      <c r="C11" s="307">
        <f t="shared" ref="C11" si="4">C9/C10*100</f>
        <v>104.68276055631259</v>
      </c>
      <c r="D11" s="380">
        <f>IF(D9="","",D9/D10*100)</f>
        <v>100.39435941310575</v>
      </c>
      <c r="E11" s="307">
        <f t="shared" ref="E11" si="5">IF(E9="","",E9/E10*100)</f>
        <v>93.330681728971499</v>
      </c>
      <c r="F11" s="307">
        <f t="shared" ref="F11" si="6">IF(F9="","",F9/F10*100)</f>
        <v>107.07817509300959</v>
      </c>
      <c r="G11" s="307">
        <f t="shared" ref="G11" si="7">IF(G9="","",G9/G10*100)</f>
        <v>98.370069040969426</v>
      </c>
      <c r="H11" s="307">
        <f t="shared" ref="H11" si="8">IF(H9="","",H9/H10*100)</f>
        <v>102.11054386554804</v>
      </c>
      <c r="I11" s="307">
        <f t="shared" ref="I11" si="9">IF(I9="","",I9/I10*100)</f>
        <v>110.05967531602478</v>
      </c>
      <c r="J11" s="307">
        <f t="shared" ref="J11" si="10">IF(J9="","",J9/J10*100)</f>
        <v>102.05430094730367</v>
      </c>
      <c r="K11" s="307">
        <f t="shared" ref="K11" si="11">IF(K9="","",K9/K10*100)</f>
        <v>101.38848184077101</v>
      </c>
      <c r="L11" s="307">
        <f t="shared" ref="L11" si="12">IF(L9="","",L9/L10*100)</f>
        <v>112.26744092878751</v>
      </c>
      <c r="M11" s="307">
        <f t="shared" ref="M11" si="13">IF(M9="","",M9/M10*100)</f>
        <v>111.31788865568328</v>
      </c>
      <c r="N11" s="307">
        <f t="shared" ref="N11" si="14">IF(N9="","",N9/N10*100)</f>
        <v>101.73697770196367</v>
      </c>
      <c r="O11" s="302">
        <f t="shared" ref="O11" si="15">IF(O9="","",O9/O10*100)</f>
        <v>103.6665008467008</v>
      </c>
      <c r="P11" s="302">
        <f>P9/P10*100</f>
        <v>103.6665008467008</v>
      </c>
      <c r="Q11" s="1073"/>
    </row>
    <row r="12" spans="1:19" ht="12.75" customHeight="1" x14ac:dyDescent="0.2">
      <c r="A12" s="29"/>
      <c r="B12" s="488">
        <f>PopisTabulek!$B$37</f>
        <v>2018</v>
      </c>
      <c r="C12" s="654">
        <f>IFERROR(VLOOKUP(CONCATENATE(C$5,$B12,$A$13),Help!$L$382:$V$625,6,0)/1000,"")</f>
        <v>311934.87400000001</v>
      </c>
      <c r="D12" s="654">
        <f>IFERROR(VLOOKUP(CONCATENATE(D$5,$B12,$A$13),Help!$L$382:$V$625,6,0)/1000,"")</f>
        <v>285302.72499999998</v>
      </c>
      <c r="E12" s="654">
        <f>IFERROR(VLOOKUP(CONCATENATE(E$5,$B12,$A$13),Help!$L$382:$V$625,6,0)/1000,"")</f>
        <v>313040.14299999998</v>
      </c>
      <c r="F12" s="654">
        <f>IFERROR(VLOOKUP(CONCATENATE(F$5,$B12,$A$13),Help!$L$382:$V$625,6,0)/1000,"")</f>
        <v>300793.38699999999</v>
      </c>
      <c r="G12" s="654">
        <f>IFERROR(VLOOKUP(CONCATENATE(G$5,$B12,$A$13),Help!$L$382:$V$625,6,0)/1000,"")</f>
        <v>306679.908</v>
      </c>
      <c r="H12" s="654">
        <f>IFERROR(VLOOKUP(CONCATENATE(H$5,$B12,$A$13),Help!$L$382:$V$625,6,0)/1000,"")</f>
        <v>316330.511</v>
      </c>
      <c r="I12" s="654">
        <f>IFERROR(VLOOKUP(CONCATENATE(I$5,$B12,$A$13),Help!$L$382:$V$625,6,0)/1000,"")</f>
        <v>278105.31400000001</v>
      </c>
      <c r="J12" s="654">
        <f>IFERROR(VLOOKUP(CONCATENATE(J$5,$B12,$A$13),Help!$L$382:$V$625,6,0)/1000,"")</f>
        <v>282460.28200000001</v>
      </c>
      <c r="K12" s="654">
        <f>IFERROR(VLOOKUP(CONCATENATE(K$5,$B12,$A$13),Help!$L$382:$V$625,6,0)/1000,"")</f>
        <v>312540.47600000002</v>
      </c>
      <c r="L12" s="654">
        <f>IFERROR(VLOOKUP(CONCATENATE(L$5,$B12,$A$13),Help!$L$382:$V$625,6,0)/1000,"")</f>
        <v>368010.46299999999</v>
      </c>
      <c r="M12" s="654">
        <f>IFERROR(VLOOKUP(CONCATENATE(M$5,$B12,$A$13),Help!$L$382:$V$625,6,0)/1000,"")</f>
        <v>365827.717</v>
      </c>
      <c r="N12" s="654">
        <f>IFERROR(VLOOKUP(CONCATENATE(N$5,$B12,$A$13),Help!$L$382:$V$625,6,0)/1000,"")</f>
        <v>259951.41399999999</v>
      </c>
      <c r="O12" s="301">
        <f>IF(N9="","",SUM(C12:N12))</f>
        <v>3700977.2140000002</v>
      </c>
      <c r="P12" s="304">
        <f>SUM(C12:N12)</f>
        <v>3700977.2140000002</v>
      </c>
      <c r="Q12" s="1073"/>
    </row>
    <row r="13" spans="1:19" ht="12.75" customHeight="1" x14ac:dyDescent="0.2">
      <c r="A13" s="154" t="s">
        <v>162</v>
      </c>
      <c r="B13" s="488">
        <f>PopisTabulek!$B$38</f>
        <v>2017</v>
      </c>
      <c r="C13" s="654">
        <f>IFERROR(VLOOKUP(CONCATENATE(C$5,$B13,$A$13),Help!$L$382:$V$625,6,0)/1000,"")</f>
        <v>297395.03899999999</v>
      </c>
      <c r="D13" s="654">
        <f>IFERROR(VLOOKUP(CONCATENATE(D$5,$B13,$A$13),Help!$L$382:$V$625,6,0)/1000,"")</f>
        <v>283641.74</v>
      </c>
      <c r="E13" s="654">
        <f>IFERROR(VLOOKUP(CONCATENATE(E$5,$B13,$A$13),Help!$L$382:$V$625,6,0)/1000,"")</f>
        <v>333125.098</v>
      </c>
      <c r="F13" s="654">
        <f>IFERROR(VLOOKUP(CONCATENATE(F$5,$B13,$A$13),Help!$L$382:$V$625,6,0)/1000,"")</f>
        <v>279890.80200000003</v>
      </c>
      <c r="G13" s="654">
        <f>IFERROR(VLOOKUP(CONCATENATE(G$5,$B13,$A$13),Help!$L$382:$V$625,6,0)/1000,"")</f>
        <v>310049.74900000001</v>
      </c>
      <c r="H13" s="654">
        <f>IFERROR(VLOOKUP(CONCATENATE(H$5,$B13,$A$13),Help!$L$382:$V$625,6,0)/1000,"")</f>
        <v>310081.61</v>
      </c>
      <c r="I13" s="654">
        <f>IFERROR(VLOOKUP(CONCATENATE(I$5,$B13,$A$13),Help!$L$382:$V$625,6,0)/1000,"")</f>
        <v>253006.33100000001</v>
      </c>
      <c r="J13" s="654">
        <f>IFERROR(VLOOKUP(CONCATENATE(J$5,$B13,$A$13),Help!$L$382:$V$625,6,0)/1000,"")</f>
        <v>277587.962</v>
      </c>
      <c r="K13" s="654">
        <f>IFERROR(VLOOKUP(CONCATENATE(K$5,$B13,$A$13),Help!$L$382:$V$625,6,0)/1000,"")</f>
        <v>307037.88799999998</v>
      </c>
      <c r="L13" s="654">
        <f>IFERROR(VLOOKUP(CONCATENATE(L$5,$B13,$A$13),Help!$L$382:$V$625,6,0)/1000,"")</f>
        <v>324660.27100000001</v>
      </c>
      <c r="M13" s="654">
        <f>IFERROR(VLOOKUP(CONCATENATE(M$5,$B13,$A$13),Help!$L$382:$V$625,6,0)/1000,"")</f>
        <v>327244.06599999999</v>
      </c>
      <c r="N13" s="654">
        <f>IFERROR(VLOOKUP(CONCATENATE(N$5,$B13,$A$13),Help!$L$382:$V$625,6,0)/1000,"")</f>
        <v>255513.00099999999</v>
      </c>
      <c r="O13" s="301">
        <f>SUM(C13:N13)</f>
        <v>3559233.5570000005</v>
      </c>
      <c r="P13" s="301">
        <f>IF(D12="",C13,IF(E12="",SUM(C13:D13),IF(F12="",SUM(C13:E13),IF(G12="",SUM(C13:F13),IF(H12="",SUM(C13:G13),IF(I12="",SUM(C13:H13),IF(J12="",SUM(C13:I13),IF(K12="",SUM(C13:J13),IF(L12="",SUM(C13:K13),IF(M12="",SUM(C13:L13),IF(N12="",SUM(C13:M13),SUM(C13:N13))))))))))))</f>
        <v>3559233.5570000005</v>
      </c>
      <c r="Q13" s="1073"/>
    </row>
    <row r="14" spans="1:19" ht="12.75" customHeight="1" x14ac:dyDescent="0.2">
      <c r="A14" s="27"/>
      <c r="B14" s="489" t="s">
        <v>4</v>
      </c>
      <c r="C14" s="307">
        <f t="shared" ref="C14" si="16">C12/C13*100</f>
        <v>104.88906440702262</v>
      </c>
      <c r="D14" s="380">
        <f>IF(D12="","",D12/D13*100)</f>
        <v>100.58559258591488</v>
      </c>
      <c r="E14" s="307">
        <f t="shared" ref="E14" si="17">IF(E12="","",E12/E13*100)</f>
        <v>93.970746989468807</v>
      </c>
      <c r="F14" s="307">
        <f t="shared" ref="F14" si="18">IF(F12="","",F12/F13*100)</f>
        <v>107.4681214425903</v>
      </c>
      <c r="G14" s="307">
        <f t="shared" ref="G14" si="19">IF(G12="","",G12/G13*100)</f>
        <v>98.913128937898279</v>
      </c>
      <c r="H14" s="307">
        <f t="shared" ref="H14" si="20">IF(H12="","",H12/H13*100)</f>
        <v>102.01524398689752</v>
      </c>
      <c r="I14" s="307">
        <f t="shared" ref="I14" si="21">IF(I12="","",I12/I13*100)</f>
        <v>109.92029839759228</v>
      </c>
      <c r="J14" s="307">
        <f t="shared" ref="J14" si="22">IF(J12="","",J12/J13*100)</f>
        <v>101.75523461640603</v>
      </c>
      <c r="K14" s="307">
        <f t="shared" ref="K14" si="23">IF(K12="","",K12/K13*100)</f>
        <v>101.79215276519882</v>
      </c>
      <c r="L14" s="307">
        <f t="shared" ref="L14" si="24">IF(L12="","",L12/L13*100)</f>
        <v>113.35247822792583</v>
      </c>
      <c r="M14" s="307">
        <f t="shared" ref="M14" si="25">IF(M12="","",M12/M13*100)</f>
        <v>111.79048148118291</v>
      </c>
      <c r="N14" s="307">
        <f t="shared" ref="N14" si="26">IF(N12="","",N12/N13*100)</f>
        <v>101.73705955572882</v>
      </c>
      <c r="O14" s="302">
        <f t="shared" ref="O14" si="27">IF(O12="","",O12/O13*100)</f>
        <v>103.98242078610519</v>
      </c>
      <c r="P14" s="302">
        <f>P12/P13*100</f>
        <v>103.98242078610519</v>
      </c>
      <c r="Q14" s="1073"/>
    </row>
    <row r="15" spans="1:19" ht="12.75" customHeight="1" x14ac:dyDescent="0.2">
      <c r="A15" s="29"/>
      <c r="B15" s="488">
        <f>PopisTabulek!$B$37</f>
        <v>2018</v>
      </c>
      <c r="C15" s="654">
        <f>IFERROR(VLOOKUP(CONCATENATE(C$5,$B15,$A$16),Help!$L$382:$V$625,6,0)/1000,"")</f>
        <v>6623.3159999999998</v>
      </c>
      <c r="D15" s="654">
        <f>IFERROR(VLOOKUP(CONCATENATE(D$5,$B15,$A$16),Help!$L$382:$V$625,6,0)/1000,"")</f>
        <v>6250.1779999999999</v>
      </c>
      <c r="E15" s="654">
        <f>IFERROR(VLOOKUP(CONCATENATE(E$5,$B15,$A$16),Help!$L$382:$V$625,6,0)/1000,"")</f>
        <v>7012.3059999999996</v>
      </c>
      <c r="F15" s="654">
        <f>IFERROR(VLOOKUP(CONCATENATE(F$5,$B15,$A$16),Help!$L$382:$V$625,6,0)/1000,"")</f>
        <v>6447.4849999999997</v>
      </c>
      <c r="G15" s="654">
        <f>IFERROR(VLOOKUP(CONCATENATE(G$5,$B15,$A$16),Help!$L$382:$V$625,6,0)/1000,"")</f>
        <v>6149.6719999999996</v>
      </c>
      <c r="H15" s="654">
        <f>IFERROR(VLOOKUP(CONCATENATE(H$5,$B15,$A$16),Help!$L$382:$V$625,6,0)/1000,"")</f>
        <v>7016.4489999999996</v>
      </c>
      <c r="I15" s="654">
        <f>IFERROR(VLOOKUP(CONCATENATE(I$5,$B15,$A$16),Help!$L$382:$V$625,6,0)/1000,"")</f>
        <v>5641.1949999999997</v>
      </c>
      <c r="J15" s="654">
        <f>IFERROR(VLOOKUP(CONCATENATE(J$5,$B15,$A$16),Help!$L$382:$V$625,6,0)/1000,"")</f>
        <v>6041.2049999999999</v>
      </c>
      <c r="K15" s="655">
        <f>IFERROR(VLOOKUP(CONCATENATE(K$5,$B15,$A$16),Help!$L$382:$V$625,6,0)/1000,"")</f>
        <v>6351.7979999999998</v>
      </c>
      <c r="L15" s="655">
        <f>IFERROR(VLOOKUP(CONCATENATE(L$5,$B15,$A$16),Help!$L$382:$V$625,6,0)/1000,"")</f>
        <v>7895.5460000000003</v>
      </c>
      <c r="M15" s="655">
        <f>IFERROR(VLOOKUP(CONCATENATE(M$5,$B15,$A$16),Help!$L$382:$V$625,6,0)/1000,"")</f>
        <v>8415.2890000000007</v>
      </c>
      <c r="N15" s="655">
        <f>IFERROR(VLOOKUP(CONCATENATE(N$5,$B15,$A$16),Help!$L$382:$V$625,6,0)/1000,"")</f>
        <v>5639.4870000000001</v>
      </c>
      <c r="O15" s="301">
        <f>IF(N12="","",SUM(C15:N15))</f>
        <v>79483.925999999992</v>
      </c>
      <c r="P15" s="304">
        <f>SUM(C15:N15)</f>
        <v>79483.925999999992</v>
      </c>
      <c r="Q15" s="1073"/>
    </row>
    <row r="16" spans="1:19" ht="12.75" customHeight="1" x14ac:dyDescent="0.2">
      <c r="A16" s="29" t="s">
        <v>10</v>
      </c>
      <c r="B16" s="488">
        <f>PopisTabulek!$B$38</f>
        <v>2017</v>
      </c>
      <c r="C16" s="654">
        <f>IFERROR(VLOOKUP(CONCATENATE(C$5,$B16,$A$16),Help!$L$382:$V$625,6,0)/1000,"")</f>
        <v>6830.4139999999998</v>
      </c>
      <c r="D16" s="654">
        <f>IFERROR(VLOOKUP(CONCATENATE(D$5,$B16,$A$16),Help!$L$382:$V$625,6,0)/1000,"")</f>
        <v>6397.4650000000001</v>
      </c>
      <c r="E16" s="654">
        <f>IFERROR(VLOOKUP(CONCATENATE(E$5,$B16,$A$16),Help!$L$382:$V$625,6,0)/1000,"")</f>
        <v>8054.3220000000001</v>
      </c>
      <c r="F16" s="654">
        <f>IFERROR(VLOOKUP(CONCATENATE(F$5,$B16,$A$16),Help!$L$382:$V$625,6,0)/1000,"")</f>
        <v>6406.8220000000001</v>
      </c>
      <c r="G16" s="654">
        <f>IFERROR(VLOOKUP(CONCATENATE(G$5,$B16,$A$16),Help!$L$382:$V$625,6,0)/1000,"")</f>
        <v>7031.97</v>
      </c>
      <c r="H16" s="654">
        <f>IFERROR(VLOOKUP(CONCATENATE(H$5,$B16,$A$16),Help!$L$382:$V$625,6,0)/1000,"")</f>
        <v>6999.1130000000003</v>
      </c>
      <c r="I16" s="654">
        <f>IFERROR(VLOOKUP(CONCATENATE(I$5,$B16,$A$16),Help!$L$382:$V$625,6,0)/1000,"")</f>
        <v>5175.8789999999999</v>
      </c>
      <c r="J16" s="654">
        <f>IFERROR(VLOOKUP(CONCATENATE(J$5,$B16,$A$16),Help!$L$382:$V$625,6,0)/1000,"")</f>
        <v>6405.2420000000002</v>
      </c>
      <c r="K16" s="654">
        <f>IFERROR(VLOOKUP(CONCATENATE(K$5,$B16,$A$16),Help!$L$382:$V$625,6,0)/1000,"")</f>
        <v>6546.2179999999998</v>
      </c>
      <c r="L16" s="654">
        <f>IFERROR(VLOOKUP(CONCATENATE(L$5,$B16,$A$16),Help!$L$382:$V$625,6,0)/1000,"")</f>
        <v>7334.1030000000001</v>
      </c>
      <c r="M16" s="654">
        <f>IFERROR(VLOOKUP(CONCATENATE(M$5,$B16,$A$16),Help!$L$382:$V$625,6,0)/1000,"")</f>
        <v>7268.067</v>
      </c>
      <c r="N16" s="654">
        <f>IFERROR(VLOOKUP(CONCATENATE(N$5,$B16,$A$16),Help!$L$382:$V$625,6,0)/1000,"")</f>
        <v>5139.29</v>
      </c>
      <c r="O16" s="301">
        <f>SUM(C16:N16)</f>
        <v>79588.904999999984</v>
      </c>
      <c r="P16" s="301">
        <f>IF(D15="",C16,IF(E15="",SUM(C16:D16),IF(F15="",SUM(C16:E16),IF(G15="",SUM(C16:F16),IF(H15="",SUM(C16:G16),IF(I15="",SUM(C16:H16),IF(J15="",SUM(C16:I16),IF(K15="",SUM(C16:J16),IF(L15="",SUM(C16:K16),IF(M15="",SUM(C16:L16),IF(N15="",SUM(C16:M16),SUM(C16:N16))))))))))))</f>
        <v>79588.904999999984</v>
      </c>
      <c r="Q16" s="1073"/>
    </row>
    <row r="17" spans="1:17" ht="12.75" customHeight="1" x14ac:dyDescent="0.2">
      <c r="A17" s="27"/>
      <c r="B17" s="489" t="s">
        <v>4</v>
      </c>
      <c r="C17" s="307">
        <f t="shared" ref="C17" si="28">C15/C16*100</f>
        <v>96.968002232368349</v>
      </c>
      <c r="D17" s="380">
        <f>IF(D15="","",D15/D16*100)</f>
        <v>97.697728709731109</v>
      </c>
      <c r="E17" s="307">
        <f t="shared" ref="E17" si="29">IF(E15="","",E15/E16*100)</f>
        <v>87.06264785539986</v>
      </c>
      <c r="F17" s="307">
        <f t="shared" ref="F17" si="30">IF(F15="","",F15/F16*100)</f>
        <v>100.6346828427573</v>
      </c>
      <c r="G17" s="307">
        <f t="shared" ref="G17" si="31">IF(G15="","",G15/G16*100)</f>
        <v>87.453046585807385</v>
      </c>
      <c r="H17" s="307">
        <f t="shared" ref="H17" si="32">IF(H15="","",H15/H16*100)</f>
        <v>100.24768852853209</v>
      </c>
      <c r="I17" s="307">
        <f t="shared" ref="I17" si="33">IF(I15="","",I15/I16*100)</f>
        <v>108.99008651477362</v>
      </c>
      <c r="J17" s="307">
        <f t="shared" ref="J17" si="34">IF(J15="","",J15/J16*100)</f>
        <v>94.316576953688866</v>
      </c>
      <c r="K17" s="307">
        <f t="shared" ref="K17" si="35">IF(K15="","",K15/K16*100)</f>
        <v>97.030040857178918</v>
      </c>
      <c r="L17" s="307">
        <f t="shared" ref="L17" si="36">IF(L15="","",L15/L16*100)</f>
        <v>107.65523745712325</v>
      </c>
      <c r="M17" s="307">
        <f t="shared" ref="M17" si="37">IF(M15="","",M15/M16*100)</f>
        <v>115.78441695708091</v>
      </c>
      <c r="N17" s="307">
        <f t="shared" ref="N17" si="38">IF(N15="","",N15/N16*100)</f>
        <v>109.73280355846819</v>
      </c>
      <c r="O17" s="302">
        <f t="shared" ref="O17" si="39">IF(O15="","",O15/O16*100)</f>
        <v>99.868098449149429</v>
      </c>
      <c r="P17" s="302">
        <f>P15/P16*100</f>
        <v>99.868098449149429</v>
      </c>
      <c r="Q17" s="1073"/>
    </row>
    <row r="18" spans="1:17" ht="12.75" customHeight="1" x14ac:dyDescent="0.2">
      <c r="A18" s="29"/>
      <c r="B18" s="488">
        <f>PopisTabulek!$B$37</f>
        <v>2018</v>
      </c>
      <c r="C18" s="654">
        <f>IFERROR(VLOOKUP(CONCATENATE(C$5,$B18,$A$19),Help!$L$382:$V$625,6,0)/1000,"")</f>
        <v>19216.901000000002</v>
      </c>
      <c r="D18" s="308">
        <f>IFERROR(VLOOKUP(CONCATENATE(D$5,$B18,$A$19),Help!$L$382:$V$625,6,0)/1000,"")</f>
        <v>16990.155999999999</v>
      </c>
      <c r="E18" s="308">
        <f>IFERROR(VLOOKUP(CONCATENATE(E$5,$B18,$A$19),Help!$L$382:$V$625,6,0)/1000,"")</f>
        <v>18175.095000000001</v>
      </c>
      <c r="F18" s="308">
        <f>IFERROR(VLOOKUP(CONCATENATE(F$5,$B18,$A$19),Help!$L$382:$V$625,6,0)/1000,"")</f>
        <v>16896.835999999999</v>
      </c>
      <c r="G18" s="308">
        <f>IFERROR(VLOOKUP(CONCATENATE(G$5,$B18,$A$19),Help!$L$382:$V$625,6,0)/1000,"")</f>
        <v>18288.201000000001</v>
      </c>
      <c r="H18" s="308">
        <f>IFERROR(VLOOKUP(CONCATENATE(H$5,$B18,$A$19),Help!$L$382:$V$625,6,0)/1000,"")</f>
        <v>19505.735000000001</v>
      </c>
      <c r="I18" s="308">
        <f>IFERROR(VLOOKUP(CONCATENATE(I$5,$B18,$A$19),Help!$L$382:$V$625,6,0)/1000,"")</f>
        <v>16298.092000000001</v>
      </c>
      <c r="J18" s="308">
        <f>IFERROR(VLOOKUP(CONCATENATE(J$5,$B18,$A$19),Help!$L$382:$V$625,6,0)/1000,"")</f>
        <v>17749.106</v>
      </c>
      <c r="K18" s="308">
        <f>IFERROR(VLOOKUP(CONCATENATE(K$5,$B18,$A$19),Help!$L$382:$V$625,6,0)/1000,"")</f>
        <v>16697.694</v>
      </c>
      <c r="L18" s="308">
        <f>IFERROR(VLOOKUP(CONCATENATE(L$5,$B18,$A$19),Help!$L$382:$V$625,6,0)/1000,"")</f>
        <v>18732.507000000001</v>
      </c>
      <c r="M18" s="308">
        <f>IFERROR(VLOOKUP(CONCATENATE(M$5,$B18,$A$19),Help!$L$382:$V$625,6,0)/1000,"")</f>
        <v>19062.797999999999</v>
      </c>
      <c r="N18" s="308">
        <f>IFERROR(VLOOKUP(CONCATENATE(N$5,$B18,$A$19),Help!$L$382:$V$625,6,0)/1000,"")</f>
        <v>17004.607</v>
      </c>
      <c r="O18" s="301">
        <f>IF(N15="","",SUM(C18:N18))</f>
        <v>214617.728</v>
      </c>
      <c r="P18" s="304">
        <f>SUM(C18:N18)</f>
        <v>214617.728</v>
      </c>
      <c r="Q18" s="1073"/>
    </row>
    <row r="19" spans="1:17" ht="12.75" customHeight="1" x14ac:dyDescent="0.2">
      <c r="A19" s="29" t="s">
        <v>43</v>
      </c>
      <c r="B19" s="488">
        <f>PopisTabulek!$B$38</f>
        <v>2017</v>
      </c>
      <c r="C19" s="654">
        <f>IFERROR(VLOOKUP(CONCATENATE(C$5,$B19,$A$19),Help!$L$382:$V$625,6,0)/1000,"")</f>
        <v>18439.989000000001</v>
      </c>
      <c r="D19" s="308">
        <f>IFERROR(VLOOKUP(CONCATENATE(D$5,$B19,$A$19),Help!$L$382:$V$625,6,0)/1000,"")</f>
        <v>17291.864000000001</v>
      </c>
      <c r="E19" s="308">
        <f>IFERROR(VLOOKUP(CONCATENATE(E$5,$B19,$A$19),Help!$L$382:$V$625,6,0)/1000,"")</f>
        <v>21217.53</v>
      </c>
      <c r="F19" s="309">
        <f>IFERROR(VLOOKUP(CONCATENATE(F$5,$B19,$A$19),Help!$L$382:$V$625,6,0)/1000,"")</f>
        <v>16413.650000000001</v>
      </c>
      <c r="G19" s="308">
        <f>IFERROR(VLOOKUP(CONCATENATE(G$5,$B19,$A$19),Help!$L$382:$V$625,6,0)/1000,"")</f>
        <v>19522.477999999999</v>
      </c>
      <c r="H19" s="308">
        <f>IFERROR(VLOOKUP(CONCATENATE(H$5,$B19,$A$19),Help!$L$382:$V$625,6,0)/1000,"")</f>
        <v>18685.48</v>
      </c>
      <c r="I19" s="303">
        <f>IFERROR(VLOOKUP(CONCATENATE(I$5,$B19,$A$19),Help!$L$382:$V$625,6,0)/1000,"")</f>
        <v>14437.712</v>
      </c>
      <c r="J19" s="303">
        <f>IFERROR(VLOOKUP(CONCATENATE(J$5,$B19,$A$19),Help!$L$382:$V$625,6,0)/1000,"")</f>
        <v>16092.721</v>
      </c>
      <c r="K19" s="303">
        <f>IFERROR(VLOOKUP(CONCATENATE(K$5,$B19,$A$19),Help!$L$382:$V$625,6,0)/1000,"")</f>
        <v>17410.067999999999</v>
      </c>
      <c r="L19" s="303">
        <f>IFERROR(VLOOKUP(CONCATENATE(L$5,$B19,$A$19),Help!$L$382:$V$625,6,0)/1000,"")</f>
        <v>19522.07</v>
      </c>
      <c r="M19" s="303">
        <f>IFERROR(VLOOKUP(CONCATENATE(M$5,$B19,$A$19),Help!$L$382:$V$625,6,0)/1000,"")</f>
        <v>18805.569</v>
      </c>
      <c r="N19" s="300">
        <f>IFERROR(VLOOKUP(CONCATENATE(N$5,$B19,$A$19),Help!$L$382:$V$625,6,0)/1000,"")</f>
        <v>17118.401000000002</v>
      </c>
      <c r="O19" s="304">
        <f>SUM(C19:N19)</f>
        <v>214957.53200000001</v>
      </c>
      <c r="P19" s="301">
        <f>IF(D18="",C19,IF(E18="",SUM(C19:D19),IF(F18="",SUM(C19:E19),IF(G18="",SUM(C19:F19),IF(H18="",SUM(C19:G19),IF(I18="",SUM(C19:H19),IF(J18="",SUM(C19:I19),IF(K18="",SUM(C19:J19),IF(L18="",SUM(C19:K19),IF(M18="",SUM(C19:L19),IF(N18="",SUM(C19:M19),SUM(C19:N19))))))))))))</f>
        <v>214957.53200000001</v>
      </c>
      <c r="Q19" s="1073"/>
    </row>
    <row r="20" spans="1:17" ht="12.75" customHeight="1" x14ac:dyDescent="0.2">
      <c r="A20" s="30" t="s">
        <v>44</v>
      </c>
      <c r="B20" s="489" t="s">
        <v>4</v>
      </c>
      <c r="C20" s="307">
        <f t="shared" ref="C20" si="40">C18/C19*100</f>
        <v>104.21319123346548</v>
      </c>
      <c r="D20" s="380">
        <f>IF(D18="","",D18/D19*100)</f>
        <v>98.255202562314835</v>
      </c>
      <c r="E20" s="307">
        <f t="shared" ref="E20" si="41">IF(E18="","",E18/E19*100)</f>
        <v>85.660748447156678</v>
      </c>
      <c r="F20" s="307">
        <f t="shared" ref="F20" si="42">IF(F18="","",F18/F19*100)</f>
        <v>102.94380591763561</v>
      </c>
      <c r="G20" s="307">
        <f t="shared" ref="G20" si="43">IF(G18="","",G18/G19*100)</f>
        <v>93.677662231198326</v>
      </c>
      <c r="H20" s="307">
        <f t="shared" ref="H20" si="44">IF(H18="","",H18/H19*100)</f>
        <v>104.38979892408437</v>
      </c>
      <c r="I20" s="307">
        <f t="shared" ref="I20" si="45">IF(I18="","",I18/I19*100)</f>
        <v>112.88555970641332</v>
      </c>
      <c r="J20" s="307">
        <f t="shared" ref="J20" si="46">IF(J18="","",J18/J19*100)</f>
        <v>110.29275906790406</v>
      </c>
      <c r="K20" s="307">
        <f t="shared" ref="K20" si="47">IF(K18="","",K18/K19*100)</f>
        <v>95.908264114763938</v>
      </c>
      <c r="L20" s="307">
        <f t="shared" ref="L20" si="48">IF(L18="","",L18/L19*100)</f>
        <v>95.955536477432986</v>
      </c>
      <c r="M20" s="307">
        <f t="shared" ref="M20" si="49">IF(M18="","",M18/M19*100)</f>
        <v>101.36783417720569</v>
      </c>
      <c r="N20" s="307">
        <f t="shared" ref="N20" si="50">IF(N18="","",N18/N19*100)</f>
        <v>99.335253333532719</v>
      </c>
      <c r="O20" s="302">
        <f t="shared" ref="O20" si="51">IF(O18="","",O18/O19*100)</f>
        <v>99.841920403142709</v>
      </c>
      <c r="P20" s="302">
        <f>P18/P19*100</f>
        <v>99.841920403142709</v>
      </c>
      <c r="Q20" s="1073"/>
    </row>
    <row r="21" spans="1:17" ht="12.75" customHeight="1" x14ac:dyDescent="0.2">
      <c r="A21" s="24"/>
      <c r="B21" s="488">
        <f>PopisTabulek!$B$37</f>
        <v>2018</v>
      </c>
      <c r="C21" s="654">
        <f>IFERROR(VLOOKUP(CONCATENATE(C$5,$B21,$A$22),Help!$L$382:$V$625,6,0)/1000,"")</f>
        <v>13596.782999999999</v>
      </c>
      <c r="D21" s="654">
        <f>IFERROR(VLOOKUP(CONCATENATE(D$5,$B21,$A$22),Help!$L$382:$V$625,6,0)/1000,"")</f>
        <v>12511.144</v>
      </c>
      <c r="E21" s="654">
        <f>IFERROR(VLOOKUP(CONCATENATE(E$5,$B21,$A$22),Help!$L$382:$V$625,6,0)/1000,"")</f>
        <v>14417.244000000001</v>
      </c>
      <c r="F21" s="654">
        <f>IFERROR(VLOOKUP(CONCATENATE(F$5,$B21,$A$22),Help!$L$382:$V$625,6,0)/1000,"")</f>
        <v>13346.754000000001</v>
      </c>
      <c r="G21" s="654">
        <f>IFERROR(VLOOKUP(CONCATENATE(G$5,$B21,$A$22),Help!$L$382:$V$625,6,0)/1000,"")</f>
        <v>13498.258</v>
      </c>
      <c r="H21" s="654">
        <f>IFERROR(VLOOKUP(CONCATENATE(H$5,$B21,$A$22),Help!$L$382:$V$625,6,0)/1000,"")</f>
        <v>13876.566999999999</v>
      </c>
      <c r="I21" s="654">
        <f>IFERROR(VLOOKUP(CONCATENATE(I$5,$B21,$A$22),Help!$L$382:$V$625,6,0)/1000,"")</f>
        <v>12638.14</v>
      </c>
      <c r="J21" s="654">
        <f>IFERROR(VLOOKUP(CONCATENATE(J$5,$B21,$A$22),Help!$L$382:$V$625,6,0)/1000,"")</f>
        <v>14791.074000000001</v>
      </c>
      <c r="K21" s="655">
        <f>IFERROR(VLOOKUP(CONCATENATE(K$5,$B21,$A$22),Help!$L$382:$V$625,6,0)/1000,"")</f>
        <v>14553.133</v>
      </c>
      <c r="L21" s="655">
        <f>IFERROR(VLOOKUP(CONCATENATE(L$5,$B21,$A$22),Help!$L$382:$V$625,6,0)/1000,"")</f>
        <v>16686.803</v>
      </c>
      <c r="M21" s="655">
        <f>IFERROR(VLOOKUP(CONCATENATE(M$5,$B21,$A$22),Help!$L$382:$V$625,6,0)/1000,"")</f>
        <v>15004.678</v>
      </c>
      <c r="N21" s="655">
        <f>IFERROR(VLOOKUP(CONCATENATE(N$5,$B21,$A$22),Help!$L$382:$V$625,6,0)/1000,"")</f>
        <v>14594.088</v>
      </c>
      <c r="O21" s="301">
        <f>IF(N18="","",SUM(C21:N21))</f>
        <v>169514.66600000003</v>
      </c>
      <c r="P21" s="304">
        <f>SUM(C21:N21)</f>
        <v>169514.66600000003</v>
      </c>
      <c r="Q21" s="1073"/>
    </row>
    <row r="22" spans="1:17" ht="12.75" customHeight="1" x14ac:dyDescent="0.2">
      <c r="A22" s="24" t="s">
        <v>12</v>
      </c>
      <c r="B22" s="488">
        <f>PopisTabulek!$B$38</f>
        <v>2017</v>
      </c>
      <c r="C22" s="654">
        <f>IFERROR(VLOOKUP(CONCATENATE(C$5,$B22,$A$22),Help!$L$382:$V$625,6,0)/1000,"")</f>
        <v>12745.308000000001</v>
      </c>
      <c r="D22" s="654">
        <f>IFERROR(VLOOKUP(CONCATENATE(D$5,$B22,$A$22),Help!$L$382:$V$625,6,0)/1000,"")</f>
        <v>14379.987999999999</v>
      </c>
      <c r="E22" s="654">
        <f>IFERROR(VLOOKUP(CONCATENATE(E$5,$B22,$A$22),Help!$L$382:$V$625,6,0)/1000,"")</f>
        <v>17345.448</v>
      </c>
      <c r="F22" s="654">
        <f>IFERROR(VLOOKUP(CONCATENATE(F$5,$B22,$A$22),Help!$L$382:$V$625,6,0)/1000,"")</f>
        <v>13358.281000000001</v>
      </c>
      <c r="G22" s="654">
        <f>IFERROR(VLOOKUP(CONCATENATE(G$5,$B22,$A$22),Help!$L$382:$V$625,6,0)/1000,"")</f>
        <v>15172.019</v>
      </c>
      <c r="H22" s="654">
        <f>IFERROR(VLOOKUP(CONCATENATE(H$5,$B22,$A$22),Help!$L$382:$V$625,6,0)/1000,"")</f>
        <v>15596.47</v>
      </c>
      <c r="I22" s="654">
        <f>IFERROR(VLOOKUP(CONCATENATE(I$5,$B22,$A$22),Help!$L$382:$V$625,6,0)/1000,"")</f>
        <v>11966.165000000001</v>
      </c>
      <c r="J22" s="654">
        <f>IFERROR(VLOOKUP(CONCATENATE(J$5,$B22,$A$22),Help!$L$382:$V$625,6,0)/1000,"")</f>
        <v>14178.130999999999</v>
      </c>
      <c r="K22" s="654">
        <f>IFERROR(VLOOKUP(CONCATENATE(K$5,$B22,$A$22),Help!$L$382:$V$625,6,0)/1000,"")</f>
        <v>14437.371999999999</v>
      </c>
      <c r="L22" s="654">
        <f>IFERROR(VLOOKUP(CONCATENATE(L$5,$B22,$A$22),Help!$L$382:$V$625,6,0)/1000,"")</f>
        <v>17599.91</v>
      </c>
      <c r="M22" s="654">
        <f>IFERROR(VLOOKUP(CONCATENATE(M$5,$B22,$A$22),Help!$L$382:$V$625,6,0)/1000,"")</f>
        <v>13521.245999999999</v>
      </c>
      <c r="N22" s="654">
        <f>IFERROR(VLOOKUP(CONCATENATE(N$5,$B22,$A$22),Help!$L$382:$V$625,6,0)/1000,"")</f>
        <v>14137.764999999999</v>
      </c>
      <c r="O22" s="301">
        <f>SUM(C22:N22)</f>
        <v>174438.103</v>
      </c>
      <c r="P22" s="301">
        <f>IF(D21="",C22,IF(E21="",SUM(C22:D22),IF(F21="",SUM(C22:E22),IF(G21="",SUM(C22:F22),IF(H21="",SUM(C22:G22),IF(I21="",SUM(C22:H22),IF(J21="",SUM(C22:I22),IF(K21="",SUM(C22:J22),IF(L21="",SUM(C22:K22),IF(M21="",SUM(C22:L22),IF(N21="",SUM(C22:M22),SUM(C22:N22))))))))))))</f>
        <v>174438.103</v>
      </c>
      <c r="Q22" s="1073"/>
    </row>
    <row r="23" spans="1:17" ht="12.75" customHeight="1" x14ac:dyDescent="0.2">
      <c r="A23" s="27"/>
      <c r="B23" s="489" t="s">
        <v>4</v>
      </c>
      <c r="C23" s="307">
        <f t="shared" ref="C23" si="52">C21/C22*100</f>
        <v>106.68069378943214</v>
      </c>
      <c r="D23" s="380">
        <f>IF(D21="","",D21/D22*100)</f>
        <v>87.003855636040868</v>
      </c>
      <c r="E23" s="307">
        <f t="shared" ref="E23" si="53">IF(E21="","",E21/E22*100)</f>
        <v>83.118314384269581</v>
      </c>
      <c r="F23" s="307">
        <f t="shared" ref="F23" si="54">IF(F21="","",F21/F22*100)</f>
        <v>99.913708957013256</v>
      </c>
      <c r="G23" s="307">
        <f t="shared" ref="G23" si="55">IF(G21="","",G21/G22*100)</f>
        <v>88.968106354203741</v>
      </c>
      <c r="H23" s="307">
        <f t="shared" ref="H23" si="56">IF(H21="","",H21/H22*100)</f>
        <v>88.972485440615728</v>
      </c>
      <c r="I23" s="307">
        <f t="shared" ref="I23" si="57">IF(I21="","",I21/I22*100)</f>
        <v>105.61562539042373</v>
      </c>
      <c r="J23" s="307">
        <f t="shared" ref="J23" si="58">IF(J21="","",J21/J22*100)</f>
        <v>104.32315796771803</v>
      </c>
      <c r="K23" s="307">
        <f t="shared" ref="K23" si="59">IF(K21="","",K21/K22*100)</f>
        <v>100.80181490093905</v>
      </c>
      <c r="L23" s="307">
        <f t="shared" ref="L23" si="60">IF(L21="","",L21/L22*100)</f>
        <v>94.811865515221385</v>
      </c>
      <c r="M23" s="307">
        <f t="shared" ref="M23" si="61">IF(M21="","",M21/M22*100)</f>
        <v>110.97111908177695</v>
      </c>
      <c r="N23" s="307">
        <f t="shared" ref="N23" si="62">IF(N21="","",N21/N22*100)</f>
        <v>103.22768839346249</v>
      </c>
      <c r="O23" s="302">
        <f t="shared" ref="O23" si="63">IF(O21="","",O21/O22*100)</f>
        <v>97.177544977085674</v>
      </c>
      <c r="P23" s="302">
        <f>P21/P22*100</f>
        <v>97.177544977085674</v>
      </c>
      <c r="Q23" s="1073"/>
    </row>
    <row r="24" spans="1:17" ht="12.75" customHeight="1" x14ac:dyDescent="0.2">
      <c r="A24" s="24"/>
      <c r="B24" s="488">
        <f>PopisTabulek!$B$37</f>
        <v>2018</v>
      </c>
      <c r="C24" s="654">
        <f>IFERROR(VLOOKUP(CONCATENATE(C$5,$B24,$A$25),Help!$L$382:$V$625,6,0)/1000,"")</f>
        <v>2121.1570000000002</v>
      </c>
      <c r="D24" s="654">
        <f>IFERROR(VLOOKUP(CONCATENATE(D$5,$B24,$A$25),Help!$L$382:$V$625,6,0)/1000,"")</f>
        <v>1978.72</v>
      </c>
      <c r="E24" s="654">
        <f>IFERROR(VLOOKUP(CONCATENATE(E$5,$B24,$A$25),Help!$L$382:$V$625,6,0)/1000,"")</f>
        <v>2210.4639999999999</v>
      </c>
      <c r="F24" s="654">
        <f>IFERROR(VLOOKUP(CONCATENATE(F$5,$B24,$A$25),Help!$L$382:$V$625,6,0)/1000,"")</f>
        <v>2149.9360000000001</v>
      </c>
      <c r="G24" s="654">
        <f>IFERROR(VLOOKUP(CONCATENATE(G$5,$B24,$A$25),Help!$L$382:$V$625,6,0)/1000,"")</f>
        <v>2238.6010000000001</v>
      </c>
      <c r="H24" s="654">
        <f>IFERROR(VLOOKUP(CONCATENATE(H$5,$B24,$A$25),Help!$L$382:$V$625,6,0)/1000,"")</f>
        <v>2305.9639999999999</v>
      </c>
      <c r="I24" s="654">
        <f>IFERROR(VLOOKUP(CONCATENATE(I$5,$B24,$A$25),Help!$L$382:$V$625,6,0)/1000,"")</f>
        <v>1966.4159999999999</v>
      </c>
      <c r="J24" s="654">
        <f>IFERROR(VLOOKUP(CONCATENATE(J$5,$B24,$A$25),Help!$L$382:$V$625,6,0)/1000,"")</f>
        <v>2242.3719999999998</v>
      </c>
      <c r="K24" s="655">
        <f>IFERROR(VLOOKUP(CONCATENATE(K$5,$B24,$A$25),Help!$L$382:$V$625,6,0)/1000,"")</f>
        <v>3238.05</v>
      </c>
      <c r="L24" s="655">
        <f>IFERROR(VLOOKUP(CONCATENATE(L$5,$B24,$A$25),Help!$L$382:$V$625,6,0)/1000,"")</f>
        <v>2795.2939999999999</v>
      </c>
      <c r="M24" s="655">
        <f>IFERROR(VLOOKUP(CONCATENATE(M$5,$B24,$A$25),Help!$L$382:$V$625,6,0)/1000,"")</f>
        <v>2751.1590000000001</v>
      </c>
      <c r="N24" s="655">
        <f>IFERROR(VLOOKUP(CONCATENATE(N$5,$B24,$A$25),Help!$L$382:$V$625,6,0)/1000,"")</f>
        <v>2164.3620000000001</v>
      </c>
      <c r="O24" s="301">
        <f>IF(N21="","",SUM(C24:N24))</f>
        <v>28162.495000000003</v>
      </c>
      <c r="P24" s="301">
        <f>SUM(C24:N24)</f>
        <v>28162.495000000003</v>
      </c>
      <c r="Q24" s="1073"/>
    </row>
    <row r="25" spans="1:17" ht="12.75" customHeight="1" x14ac:dyDescent="0.2">
      <c r="A25" s="24" t="s">
        <v>128</v>
      </c>
      <c r="B25" s="488">
        <f>PopisTabulek!$B$38</f>
        <v>2017</v>
      </c>
      <c r="C25" s="654">
        <f>IFERROR(VLOOKUP(CONCATENATE(C$5,$B25,$A$25),Help!$L$382:$V$625,6,0)/1000,"")</f>
        <v>2020.4760000000001</v>
      </c>
      <c r="D25" s="654">
        <f>IFERROR(VLOOKUP(CONCATENATE(D$5,$B25,$A$25),Help!$L$382:$V$625,6,0)/1000,"")</f>
        <v>2229.7710000000002</v>
      </c>
      <c r="E25" s="654">
        <f>IFERROR(VLOOKUP(CONCATENATE(E$5,$B25,$A$25),Help!$L$382:$V$625,6,0)/1000,"")</f>
        <v>2506.7809999999999</v>
      </c>
      <c r="F25" s="654">
        <f>IFERROR(VLOOKUP(CONCATENATE(F$5,$B25,$A$25),Help!$L$382:$V$625,6,0)/1000,"")</f>
        <v>1944.1479999999999</v>
      </c>
      <c r="G25" s="654">
        <f>IFERROR(VLOOKUP(CONCATENATE(G$5,$B25,$A$25),Help!$L$382:$V$625,6,0)/1000,"")</f>
        <v>2147.7159999999999</v>
      </c>
      <c r="H25" s="654">
        <f>IFERROR(VLOOKUP(CONCATENATE(H$5,$B25,$A$25),Help!$L$382:$V$625,6,0)/1000,"")</f>
        <v>2283.3270000000002</v>
      </c>
      <c r="I25" s="654">
        <f>IFERROR(VLOOKUP(CONCATENATE(I$5,$B25,$A$25),Help!$L$382:$V$625,6,0)/1000,"")</f>
        <v>1636.135</v>
      </c>
      <c r="J25" s="654">
        <f>IFERROR(VLOOKUP(CONCATENATE(J$5,$B25,$A$25),Help!$L$382:$V$625,6,0)/1000,"")</f>
        <v>2081.7550000000001</v>
      </c>
      <c r="K25" s="654">
        <f>IFERROR(VLOOKUP(CONCATENATE(K$5,$B25,$A$25),Help!$L$382:$V$625,6,0)/1000,"")</f>
        <v>2188.4960000000001</v>
      </c>
      <c r="L25" s="654">
        <f>IFERROR(VLOOKUP(CONCATENATE(L$5,$B25,$A$25),Help!$L$382:$V$625,6,0)/1000,"")</f>
        <v>2275.8249999999998</v>
      </c>
      <c r="M25" s="654">
        <f>IFERROR(VLOOKUP(CONCATENATE(M$5,$B25,$A$25),Help!$L$382:$V$625,6,0)/1000,"")</f>
        <v>2243.3760000000002</v>
      </c>
      <c r="N25" s="654">
        <f>IFERROR(VLOOKUP(CONCATENATE(N$5,$B25,$A$25),Help!$L$382:$V$625,6,0)/1000,"")</f>
        <v>2105.6990000000001</v>
      </c>
      <c r="O25" s="301">
        <f>SUM(C25:N25)</f>
        <v>25663.505000000001</v>
      </c>
      <c r="P25" s="301">
        <f>IF(D24="",C25,IF(E24="",SUM(C25:D25),IF(F24="",SUM(C25:E25),IF(G24="",SUM(C25:F25),IF(H24="",SUM(C25:G25),IF(I24="",SUM(C25:H25),IF(J24="",SUM(C25:I25),IF(K24="",SUM(C25:J25),IF(L24="",SUM(C25:K25),IF(M24="",SUM(C25:L25),IF(N24="",SUM(C25:M25),SUM(C25:N25))))))))))))</f>
        <v>25663.505000000001</v>
      </c>
      <c r="Q25" s="1073"/>
    </row>
    <row r="26" spans="1:17" ht="12.75" customHeight="1" x14ac:dyDescent="0.2">
      <c r="A26" s="28" t="s">
        <v>85</v>
      </c>
      <c r="B26" s="489" t="s">
        <v>4</v>
      </c>
      <c r="C26" s="307">
        <f t="shared" ref="C26" si="64">C24/C25*100</f>
        <v>104.98303370096949</v>
      </c>
      <c r="D26" s="380">
        <f>IF(D24="","",D24/D25*100)</f>
        <v>88.74095142505665</v>
      </c>
      <c r="E26" s="307">
        <f t="shared" ref="E26" si="65">IF(E24="","",E24/E25*100)</f>
        <v>88.179382243602461</v>
      </c>
      <c r="F26" s="307">
        <f t="shared" ref="F26" si="66">IF(F24="","",F24/F25*100)</f>
        <v>110.58499661548402</v>
      </c>
      <c r="G26" s="307">
        <f t="shared" ref="G26" si="67">IF(G24="","",G24/G25*100)</f>
        <v>104.231704750535</v>
      </c>
      <c r="H26" s="307">
        <f t="shared" ref="H26" si="68">IF(H24="","",H24/H25*100)</f>
        <v>100.9914042097343</v>
      </c>
      <c r="I26" s="307">
        <f t="shared" ref="I26" si="69">IF(I24="","",I24/I25*100)</f>
        <v>120.18665941380142</v>
      </c>
      <c r="J26" s="307">
        <f t="shared" ref="J26" si="70">IF(J24="","",J24/J25*100)</f>
        <v>107.71546123343043</v>
      </c>
      <c r="K26" s="307">
        <f t="shared" ref="K26" si="71">IF(K24="","",K24/K25*100)</f>
        <v>147.95777556824413</v>
      </c>
      <c r="L26" s="307">
        <f t="shared" ref="L26" si="72">IF(L24="","",L24/L25*100)</f>
        <v>122.82552480968441</v>
      </c>
      <c r="M26" s="307">
        <f t="shared" ref="M26" si="73">IF(M24="","",M24/M25*100)</f>
        <v>122.63477009649742</v>
      </c>
      <c r="N26" s="307">
        <f t="shared" ref="N26" si="74">IF(N24="","",N24/N25*100)</f>
        <v>102.78591574579272</v>
      </c>
      <c r="O26" s="302">
        <f t="shared" ref="O26" si="75">IF(O24="","",O24/O25*100)</f>
        <v>109.73752416125546</v>
      </c>
      <c r="P26" s="302">
        <f>P24/P25*100</f>
        <v>109.73752416125546</v>
      </c>
      <c r="Q26" s="1073"/>
    </row>
    <row r="27" spans="1:17" ht="12.75" customHeight="1" x14ac:dyDescent="0.2">
      <c r="A27" s="29"/>
      <c r="B27" s="488">
        <f>PopisTabulek!$B$37</f>
        <v>2018</v>
      </c>
      <c r="C27" s="654">
        <f>IFERROR(VLOOKUP(CONCATENATE(C$5,$B27,$A$28),Help!$L$382:$V$625,6,0)/1000,"")</f>
        <v>9564.0689999999995</v>
      </c>
      <c r="D27" s="654">
        <f>IFERROR(VLOOKUP(CONCATENATE(D$5,$B27,$A$28),Help!$L$382:$V$625,6,0)/1000,"")</f>
        <v>9857.4290000000001</v>
      </c>
      <c r="E27" s="654">
        <f>IFERROR(VLOOKUP(CONCATENATE(E$5,$B27,$A$28),Help!$L$382:$V$625,6,0)/1000,"")</f>
        <v>11134.923000000001</v>
      </c>
      <c r="F27" s="654">
        <f>IFERROR(VLOOKUP(CONCATENATE(F$5,$B27,$A$28),Help!$L$382:$V$625,6,0)/1000,"")</f>
        <v>10540.24</v>
      </c>
      <c r="G27" s="654">
        <f>IFERROR(VLOOKUP(CONCATENATE(G$5,$B27,$A$28),Help!$L$382:$V$625,6,0)/1000,"")</f>
        <v>11379.191999999999</v>
      </c>
      <c r="H27" s="654">
        <f>IFERROR(VLOOKUP(CONCATENATE(H$5,$B27,$A$28),Help!$L$382:$V$625,6,0)/1000,"")</f>
        <v>12532.918</v>
      </c>
      <c r="I27" s="654">
        <f>IFERROR(VLOOKUP(CONCATENATE(I$5,$B27,$A$28),Help!$L$382:$V$625,6,0)/1000,"")</f>
        <v>10454.994000000001</v>
      </c>
      <c r="J27" s="654">
        <f>IFERROR(VLOOKUP(CONCATENATE(J$5,$B27,$A$28),Help!$L$382:$V$625,6,0)/1000,"")</f>
        <v>13864.576999999999</v>
      </c>
      <c r="K27" s="655">
        <f>IFERROR(VLOOKUP(CONCATENATE(K$5,$B27,$A$28),Help!$L$382:$V$625,6,0)/1000,"")</f>
        <v>12030.953</v>
      </c>
      <c r="L27" s="655">
        <f>IFERROR(VLOOKUP(CONCATENATE(L$5,$B27,$A$28),Help!$L$382:$V$625,6,0)/1000,"")</f>
        <v>13977.137000000001</v>
      </c>
      <c r="M27" s="655">
        <f>IFERROR(VLOOKUP(CONCATENATE(M$5,$B27,$A$28),Help!$L$382:$V$625,6,0)/1000,"")</f>
        <v>15345.037</v>
      </c>
      <c r="N27" s="655">
        <f>IFERROR(VLOOKUP(CONCATENATE(N$5,$B27,$A$28),Help!$L$382:$V$625,6,0)/1000,"")</f>
        <v>11713.563</v>
      </c>
      <c r="O27" s="301">
        <f>IF(N24="","",SUM(C27:N27))</f>
        <v>142395.03200000001</v>
      </c>
      <c r="P27" s="301">
        <f>SUM(C27:N27)</f>
        <v>142395.03200000001</v>
      </c>
      <c r="Q27" s="1073"/>
    </row>
    <row r="28" spans="1:17" ht="12.75" customHeight="1" x14ac:dyDescent="0.2">
      <c r="A28" s="24" t="s">
        <v>88</v>
      </c>
      <c r="B28" s="488">
        <f>PopisTabulek!$B$38</f>
        <v>2017</v>
      </c>
      <c r="C28" s="654">
        <f>IFERROR(VLOOKUP(CONCATENATE(C$5,$B28,$A$28),Help!$L$382:$V$625,6,0)/1000,"")</f>
        <v>8403.5149999999994</v>
      </c>
      <c r="D28" s="654">
        <f>IFERROR(VLOOKUP(CONCATENATE(D$5,$B28,$A$28),Help!$L$382:$V$625,6,0)/1000,"")</f>
        <v>9334.0490000000009</v>
      </c>
      <c r="E28" s="654">
        <f>IFERROR(VLOOKUP(CONCATENATE(E$5,$B28,$A$28),Help!$L$382:$V$625,6,0)/1000,"")</f>
        <v>11380.594999999999</v>
      </c>
      <c r="F28" s="654">
        <f>IFERROR(VLOOKUP(CONCATENATE(F$5,$B28,$A$28),Help!$L$382:$V$625,6,0)/1000,"")</f>
        <v>10215.811</v>
      </c>
      <c r="G28" s="654">
        <f>IFERROR(VLOOKUP(CONCATENATE(G$5,$B28,$A$28),Help!$L$382:$V$625,6,0)/1000,"")</f>
        <v>10776.803</v>
      </c>
      <c r="H28" s="654">
        <f>IFERROR(VLOOKUP(CONCATENATE(H$5,$B28,$A$28),Help!$L$382:$V$625,6,0)/1000,"")</f>
        <v>11232.424000000001</v>
      </c>
      <c r="I28" s="654">
        <f>IFERROR(VLOOKUP(CONCATENATE(I$5,$B28,$A$28),Help!$L$382:$V$625,6,0)/1000,"")</f>
        <v>8691.52</v>
      </c>
      <c r="J28" s="654">
        <f>IFERROR(VLOOKUP(CONCATENATE(J$5,$B28,$A$28),Help!$L$382:$V$625,6,0)/1000,"")</f>
        <v>11329.347</v>
      </c>
      <c r="K28" s="654">
        <f>IFERROR(VLOOKUP(CONCATENATE(K$5,$B28,$A$28),Help!$L$382:$V$625,6,0)/1000,"")</f>
        <v>10478.085999999999</v>
      </c>
      <c r="L28" s="654">
        <f>IFERROR(VLOOKUP(CONCATENATE(L$5,$B28,$A$28),Help!$L$382:$V$625,6,0)/1000,"")</f>
        <v>12466.531000000001</v>
      </c>
      <c r="M28" s="654">
        <f>IFERROR(VLOOKUP(CONCATENATE(M$5,$B28,$A$28),Help!$L$382:$V$625,6,0)/1000,"")</f>
        <v>12309.571</v>
      </c>
      <c r="N28" s="654">
        <f>IFERROR(VLOOKUP(CONCATENATE(N$5,$B28,$A$28),Help!$L$382:$V$625,6,0)/1000,"")</f>
        <v>10908.334000000001</v>
      </c>
      <c r="O28" s="301">
        <f>SUM(C28:N28)</f>
        <v>127526.586</v>
      </c>
      <c r="P28" s="301">
        <f>IF(D27="",C28,IF(E27="",SUM(C28:D28),IF(F27="",SUM(C28:E28),IF(G27="",SUM(C28:F28),IF(H27="",SUM(C28:G28),IF(I27="",SUM(C28:H28),IF(J27="",SUM(C28:I28),IF(K27="",SUM(C28:J28),IF(L27="",SUM(C28:K28),IF(M27="",SUM(C28:L28),IF(N27="",SUM(C28:M28),SUM(C28:N28))))))))))))</f>
        <v>127526.586</v>
      </c>
      <c r="Q28" s="1073"/>
    </row>
    <row r="29" spans="1:17" ht="12.75" customHeight="1" x14ac:dyDescent="0.2">
      <c r="A29" s="27" t="s">
        <v>87</v>
      </c>
      <c r="B29" s="489" t="s">
        <v>4</v>
      </c>
      <c r="C29" s="307">
        <f t="shared" ref="C29" si="76">C27/C28*100</f>
        <v>113.81034007793167</v>
      </c>
      <c r="D29" s="380">
        <f>IF(D27="","",D27/D28*100)</f>
        <v>105.60721290406767</v>
      </c>
      <c r="E29" s="307">
        <f t="shared" ref="E29" si="77">IF(E27="","",E27/E28*100)</f>
        <v>97.841307945674203</v>
      </c>
      <c r="F29" s="307">
        <f t="shared" ref="F29" si="78">IF(F27="","",F27/F28*100)</f>
        <v>103.17575374094136</v>
      </c>
      <c r="G29" s="307">
        <f t="shared" ref="G29" si="79">IF(G27="","",G27/G28*100)</f>
        <v>105.58968183792538</v>
      </c>
      <c r="H29" s="307">
        <f t="shared" ref="H29" si="80">IF(H27="","",H27/H28*100)</f>
        <v>111.5780351596414</v>
      </c>
      <c r="I29" s="307">
        <f t="shared" ref="I29" si="81">IF(I27="","",I27/I28*100)</f>
        <v>120.28959261441037</v>
      </c>
      <c r="J29" s="307">
        <f t="shared" ref="J29" si="82">IF(J27="","",J27/J28*100)</f>
        <v>122.37754744382001</v>
      </c>
      <c r="K29" s="307">
        <f t="shared" ref="K29" si="83">IF(K27="","",K27/K28*100)</f>
        <v>114.82013986142125</v>
      </c>
      <c r="L29" s="307">
        <f t="shared" ref="L29" si="84">IF(L27="","",L27/L28*100)</f>
        <v>112.1172922924589</v>
      </c>
      <c r="M29" s="307">
        <f t="shared" ref="M29" si="85">IF(M27="","",M27/M28*100)</f>
        <v>124.65939714714673</v>
      </c>
      <c r="N29" s="307">
        <f t="shared" ref="N29" si="86">IF(N27="","",N27/N28*100)</f>
        <v>107.38177800569729</v>
      </c>
      <c r="O29" s="302">
        <f t="shared" ref="O29" si="87">IF(O27="","",O27/O28*100)</f>
        <v>111.65909514742283</v>
      </c>
      <c r="P29" s="302">
        <f>P27/P28*100</f>
        <v>111.65909514742283</v>
      </c>
      <c r="Q29" s="1073"/>
    </row>
    <row r="30" spans="1:17" ht="12.75" customHeight="1" x14ac:dyDescent="0.2">
      <c r="A30" s="35"/>
      <c r="B30" s="494">
        <f>PopisTabulek!$B$37</f>
        <v>2018</v>
      </c>
      <c r="C30" s="656">
        <f>IFERROR(VLOOKUP(CONCATENATE(C$5,$B30,$A$31),Help!$L$382:$V$625,6,0)/1000,"")</f>
        <v>4823.5780000000004</v>
      </c>
      <c r="D30" s="656">
        <f>IFERROR(VLOOKUP(CONCATENATE(D$5,$B30,$A$31),Help!$L$382:$V$625,6,0)/1000,"")</f>
        <v>4543.2910000000002</v>
      </c>
      <c r="E30" s="656">
        <f>IFERROR(VLOOKUP(CONCATENATE(E$5,$B30,$A$31),Help!$L$382:$V$625,6,0)/1000,"")</f>
        <v>5150.049</v>
      </c>
      <c r="F30" s="656">
        <f>IFERROR(VLOOKUP(CONCATENATE(F$5,$B30,$A$31),Help!$L$382:$V$625,6,0)/1000,"")</f>
        <v>4435.0739999999996</v>
      </c>
      <c r="G30" s="656">
        <f>IFERROR(VLOOKUP(CONCATENATE(G$5,$B30,$A$31),Help!$L$382:$V$625,6,0)/1000,"")</f>
        <v>4963.893</v>
      </c>
      <c r="H30" s="656">
        <f>IFERROR(VLOOKUP(CONCATENATE(H$5,$B30,$A$31),Help!$L$382:$V$625,6,0)/1000,"")</f>
        <v>5315.1580000000004</v>
      </c>
      <c r="I30" s="656">
        <f>IFERROR(VLOOKUP(CONCATENATE(I$5,$B30,$A$31),Help!$L$382:$V$625,6,0)/1000,"")</f>
        <v>5918.152</v>
      </c>
      <c r="J30" s="656">
        <f>IFERROR(VLOOKUP(CONCATENATE(J$5,$B30,$A$31),Help!$L$382:$V$625,6,0)/1000,"")</f>
        <v>5107.8609999999999</v>
      </c>
      <c r="K30" s="657">
        <f>IFERROR(VLOOKUP(CONCATENATE(K$5,$B30,$A$31),Help!$L$382:$V$625,6,0)/1000,"")</f>
        <v>4379.1490000000003</v>
      </c>
      <c r="L30" s="657">
        <f>IFERROR(VLOOKUP(CONCATENATE(L$5,$B30,$A$31),Help!$L$382:$V$625,6,0)/1000,"")</f>
        <v>5707.3580000000002</v>
      </c>
      <c r="M30" s="657">
        <f>IFERROR(VLOOKUP(CONCATENATE(M$5,$B30,$A$31),Help!$L$382:$V$625,6,0)/1000,"")</f>
        <v>5919.1750000000002</v>
      </c>
      <c r="N30" s="657">
        <f>IFERROR(VLOOKUP(CONCATENATE(N$5,$B30,$A$31),Help!$L$382:$V$625,6,0)/1000,"")</f>
        <v>4604.9080000000004</v>
      </c>
      <c r="O30" s="495">
        <f>IF(N27="","",SUM(C30:N30))</f>
        <v>60867.646000000001</v>
      </c>
      <c r="P30" s="495">
        <f>SUM(C30:N30)</f>
        <v>60867.646000000001</v>
      </c>
      <c r="Q30" s="1073"/>
    </row>
    <row r="31" spans="1:17" ht="12.75" customHeight="1" x14ac:dyDescent="0.2">
      <c r="A31" s="24" t="s">
        <v>89</v>
      </c>
      <c r="B31" s="488">
        <f>PopisTabulek!$B$38</f>
        <v>2017</v>
      </c>
      <c r="C31" s="654">
        <f>IFERROR(VLOOKUP(CONCATENATE(C$5,$B31,$A$31),Help!$L$382:$V$625,6,0)/1000,"")</f>
        <v>4677.5389999999998</v>
      </c>
      <c r="D31" s="654">
        <f>IFERROR(VLOOKUP(CONCATENATE(D$5,$B31,$A$31),Help!$L$382:$V$625,6,0)/1000,"")</f>
        <v>4680.0820000000003</v>
      </c>
      <c r="E31" s="654">
        <f>IFERROR(VLOOKUP(CONCATENATE(E$5,$B31,$A$31),Help!$L$382:$V$625,6,0)/1000,"")</f>
        <v>5765.451</v>
      </c>
      <c r="F31" s="654">
        <f>IFERROR(VLOOKUP(CONCATENATE(F$5,$B31,$A$31),Help!$L$382:$V$625,6,0)/1000,"")</f>
        <v>4445.4949999999999</v>
      </c>
      <c r="G31" s="654">
        <f>IFERROR(VLOOKUP(CONCATENATE(G$5,$B31,$A$31),Help!$L$382:$V$625,6,0)/1000,"")</f>
        <v>5321.9309999999996</v>
      </c>
      <c r="H31" s="654">
        <f>IFERROR(VLOOKUP(CONCATENATE(H$5,$B31,$A$31),Help!$L$382:$V$625,6,0)/1000,"")</f>
        <v>5708.15</v>
      </c>
      <c r="I31" s="654">
        <f>IFERROR(VLOOKUP(CONCATENATE(I$5,$B31,$A$31),Help!$L$382:$V$625,6,0)/1000,"")</f>
        <v>4603.9070000000002</v>
      </c>
      <c r="J31" s="654">
        <f>IFERROR(VLOOKUP(CONCATENATE(J$5,$B31,$A$31),Help!$L$382:$V$625,6,0)/1000,"")</f>
        <v>4886.8720000000003</v>
      </c>
      <c r="K31" s="654">
        <f>IFERROR(VLOOKUP(CONCATENATE(K$5,$B31,$A$31),Help!$L$382:$V$625,6,0)/1000,"")</f>
        <v>4579.2089999999998</v>
      </c>
      <c r="L31" s="654">
        <f>IFERROR(VLOOKUP(CONCATENATE(L$5,$B31,$A$31),Help!$L$382:$V$625,6,0)/1000,"")</f>
        <v>5343.8</v>
      </c>
      <c r="M31" s="654">
        <f>IFERROR(VLOOKUP(CONCATENATE(M$5,$B31,$A$31),Help!$L$382:$V$625,6,0)/1000,"")</f>
        <v>5528.4880000000003</v>
      </c>
      <c r="N31" s="654">
        <f>IFERROR(VLOOKUP(CONCATENATE(N$5,$B31,$A$31),Help!$L$382:$V$625,6,0)/1000,"")</f>
        <v>4848.5910000000003</v>
      </c>
      <c r="O31" s="301">
        <f>SUM(C31:N31)</f>
        <v>60389.515000000007</v>
      </c>
      <c r="P31" s="301">
        <f>IF(D30="",C31,IF(E30="",SUM(C31:D31),IF(F30="",SUM(C31:E31),IF(G30="",SUM(C31:F31),IF(H30="",SUM(C31:G31),IF(I30="",SUM(C31:H31),IF(J30="",SUM(C31:I31),IF(K30="",SUM(C31:J31),IF(L30="",SUM(C31:K31),IF(M30="",SUM(C31:L31),IF(N30="",SUM(C31:M31),SUM(C31:N31))))))))))))</f>
        <v>60389.515000000007</v>
      </c>
      <c r="Q31" s="1073"/>
    </row>
    <row r="32" spans="1:17" ht="12.75" customHeight="1" x14ac:dyDescent="0.2">
      <c r="A32" s="34"/>
      <c r="B32" s="489" t="s">
        <v>4</v>
      </c>
      <c r="C32" s="307">
        <f t="shared" ref="C32" si="88">C30/C31*100</f>
        <v>103.12213324143318</v>
      </c>
      <c r="D32" s="380">
        <f>IF(D30="","",D30/D31*100)</f>
        <v>97.07716659665364</v>
      </c>
      <c r="E32" s="307">
        <f t="shared" ref="E32" si="89">IF(E30="","",E30/E31*100)</f>
        <v>89.3260388476114</v>
      </c>
      <c r="F32" s="307">
        <f t="shared" ref="F32" si="90">IF(F30="","",F30/F31*100)</f>
        <v>99.76558291033956</v>
      </c>
      <c r="G32" s="307">
        <f t="shared" ref="G32" si="91">IF(G30="","",G30/G31*100)</f>
        <v>93.272404320912855</v>
      </c>
      <c r="H32" s="307">
        <f t="shared" ref="H32" si="92">IF(H30="","",H30/H31*100)</f>
        <v>93.115247496999913</v>
      </c>
      <c r="I32" s="307">
        <f t="shared" ref="I32" si="93">IF(I30="","",I30/I31*100)</f>
        <v>128.54629774233061</v>
      </c>
      <c r="J32" s="307">
        <f t="shared" ref="J32" si="94">IF(J30="","",J30/J31*100)</f>
        <v>104.52209511523935</v>
      </c>
      <c r="K32" s="307">
        <f t="shared" ref="K32" si="95">IF(K30="","",K30/K31*100)</f>
        <v>95.631123191800171</v>
      </c>
      <c r="L32" s="307">
        <f t="shared" ref="L32" si="96">IF(L30="","",L30/L31*100)</f>
        <v>106.80336090422546</v>
      </c>
      <c r="M32" s="307">
        <f t="shared" ref="M32" si="97">IF(M30="","",M30/M31*100)</f>
        <v>107.06679656354503</v>
      </c>
      <c r="N32" s="307">
        <f t="shared" ref="N32" si="98">IF(N30="","",N30/N31*100)</f>
        <v>94.974148159743734</v>
      </c>
      <c r="O32" s="302">
        <f t="shared" ref="O32" si="99">IF(O30="","",O30/O31*100)</f>
        <v>100.79174505706825</v>
      </c>
      <c r="P32" s="302">
        <f>P30/P31*100</f>
        <v>100.79174505706825</v>
      </c>
      <c r="Q32" s="1073"/>
    </row>
    <row r="33" spans="1:17" ht="12.75" customHeight="1" x14ac:dyDescent="0.2">
      <c r="A33" s="35"/>
      <c r="B33" s="494">
        <f>PopisTabulek!$B$37</f>
        <v>2018</v>
      </c>
      <c r="C33" s="656">
        <f>IFERROR(VLOOKUP(CONCATENATE(C$5,$B33,$A$34),Help!$L$382:$V$625,6,0)/1000,"")</f>
        <v>175.834</v>
      </c>
      <c r="D33" s="656">
        <f>IFERROR(VLOOKUP(CONCATENATE(D$5,$B33,$A$34),Help!$L$382:$V$625,6,0)/1000,"")</f>
        <v>162.797</v>
      </c>
      <c r="E33" s="656">
        <f>IFERROR(VLOOKUP(CONCATENATE(E$5,$B33,$A$34),Help!$L$382:$V$625,6,0)/1000,"")</f>
        <v>180.864</v>
      </c>
      <c r="F33" s="656">
        <f>IFERROR(VLOOKUP(CONCATENATE(F$5,$B33,$A$34),Help!$L$382:$V$625,6,0)/1000,"")</f>
        <v>186.852</v>
      </c>
      <c r="G33" s="656">
        <f>IFERROR(VLOOKUP(CONCATENATE(G$5,$B33,$A$34),Help!$L$382:$V$625,6,0)/1000,"")</f>
        <v>263.81900000000002</v>
      </c>
      <c r="H33" s="656">
        <f>IFERROR(VLOOKUP(CONCATENATE(H$5,$B33,$A$34),Help!$L$382:$V$625,6,0)/1000,"")</f>
        <v>345.59100000000001</v>
      </c>
      <c r="I33" s="656">
        <f>IFERROR(VLOOKUP(CONCATENATE(I$5,$B33,$A$34),Help!$L$382:$V$625,6,0)/1000,"")</f>
        <v>335.87900000000002</v>
      </c>
      <c r="J33" s="656">
        <f>IFERROR(VLOOKUP(CONCATENATE(J$5,$B33,$A$34),Help!$L$382:$V$625,6,0)/1000,"")</f>
        <v>337.61200000000002</v>
      </c>
      <c r="K33" s="656">
        <f>IFERROR(VLOOKUP(CONCATENATE(K$5,$B33,$A$34),Help!$L$382:$V$625,6,0)/1000,"")</f>
        <v>320.95100000000002</v>
      </c>
      <c r="L33" s="656">
        <f>IFERROR(VLOOKUP(CONCATENATE(L$5,$B33,$A$34),Help!$L$382:$V$625,6,0)/1000,"")</f>
        <v>291.76600000000002</v>
      </c>
      <c r="M33" s="657">
        <f>IFERROR(VLOOKUP(CONCATENATE(M$5,$B33,$A$34),Help!$L$382:$V$625,6,0)/1000,"")</f>
        <v>271.19299999999998</v>
      </c>
      <c r="N33" s="657">
        <f>IFERROR(VLOOKUP(CONCATENATE(N$5,$B33,$A$34),Help!$L$382:$V$625,6,0)/1000,"")</f>
        <v>192.304</v>
      </c>
      <c r="O33" s="519">
        <f>IF(N30="","",SUM(C33:N33))</f>
        <v>3065.4620000000004</v>
      </c>
      <c r="P33" s="495">
        <f>SUM(C33:N33)</f>
        <v>3065.4620000000004</v>
      </c>
      <c r="Q33" s="1073"/>
    </row>
    <row r="34" spans="1:17" ht="12.75" customHeight="1" x14ac:dyDescent="0.2">
      <c r="A34" s="24" t="s">
        <v>13</v>
      </c>
      <c r="B34" s="488">
        <f>PopisTabulek!$B$38</f>
        <v>2017</v>
      </c>
      <c r="C34" s="654">
        <f>IFERROR(VLOOKUP(CONCATENATE(C$5,$B34,$A$34),Help!$L$382:$V$625,6,0)/1000,"")</f>
        <v>147.393</v>
      </c>
      <c r="D34" s="654">
        <f>IFERROR(VLOOKUP(CONCATENATE(D$5,$B34,$A$34),Help!$L$382:$V$625,6,0)/1000,"")</f>
        <v>140.352</v>
      </c>
      <c r="E34" s="654">
        <f>IFERROR(VLOOKUP(CONCATENATE(E$5,$B34,$A$34),Help!$L$382:$V$625,6,0)/1000,"")</f>
        <v>155.61699999999999</v>
      </c>
      <c r="F34" s="654">
        <f>IFERROR(VLOOKUP(CONCATENATE(F$5,$B34,$A$34),Help!$L$382:$V$625,6,0)/1000,"")</f>
        <v>223.18199999999999</v>
      </c>
      <c r="G34" s="654">
        <f>IFERROR(VLOOKUP(CONCATENATE(G$5,$B34,$A$34),Help!$L$382:$V$625,6,0)/1000,"")</f>
        <v>237.536</v>
      </c>
      <c r="H34" s="654">
        <f>IFERROR(VLOOKUP(CONCATENATE(H$5,$B34,$A$34),Help!$L$382:$V$625,6,0)/1000,"")</f>
        <v>389.899</v>
      </c>
      <c r="I34" s="654">
        <f>IFERROR(VLOOKUP(CONCATENATE(I$5,$B34,$A$34),Help!$L$382:$V$625,6,0)/1000,"")</f>
        <v>293.22300000000001</v>
      </c>
      <c r="J34" s="654">
        <f>IFERROR(VLOOKUP(CONCATENATE(J$5,$B34,$A$34),Help!$L$382:$V$625,6,0)/1000,"")</f>
        <v>279.08800000000002</v>
      </c>
      <c r="K34" s="654">
        <f>IFERROR(VLOOKUP(CONCATENATE(K$5,$B34,$A$34),Help!$L$382:$V$625,6,0)/1000,"")</f>
        <v>244.07499999999999</v>
      </c>
      <c r="L34" s="654">
        <f>IFERROR(VLOOKUP(CONCATENATE(L$5,$B34,$A$34),Help!$L$382:$V$625,6,0)/1000,"")</f>
        <v>235.26400000000001</v>
      </c>
      <c r="M34" s="654">
        <f>IFERROR(VLOOKUP(CONCATENATE(M$5,$B34,$A$34),Help!$L$382:$V$625,6,0)/1000,"")</f>
        <v>240.81899999999999</v>
      </c>
      <c r="N34" s="654">
        <f>IFERROR(VLOOKUP(CONCATENATE(N$5,$B34,$A$34),Help!$L$382:$V$625,6,0)/1000,"")</f>
        <v>203.37</v>
      </c>
      <c r="O34" s="301">
        <f>SUM(C34:N34)</f>
        <v>2789.8179999999998</v>
      </c>
      <c r="P34" s="301">
        <f>IF(D33="",C34,IF(E33="",SUM(C34:D34),IF(F33="",SUM(C34:E34),IF(G33="",SUM(C34:F34),IF(H33="",SUM(C34:G34),IF(I33="",SUM(C34:H34),IF(J33="",SUM(C34:I34),IF(K33="",SUM(C34:J34),IF(L33="",SUM(C34:K34),IF(M33="",SUM(C34:L34),IF(N33="",SUM(C34:M34),SUM(C34:N34))))))))))))</f>
        <v>2789.8179999999998</v>
      </c>
      <c r="Q34" s="1073"/>
    </row>
    <row r="35" spans="1:17" ht="12.75" customHeight="1" thickBot="1" x14ac:dyDescent="0.25">
      <c r="A35" s="36"/>
      <c r="B35" s="490" t="s">
        <v>4</v>
      </c>
      <c r="C35" s="496">
        <f t="shared" ref="C35" si="100">C33/C34*100</f>
        <v>119.29603169757044</v>
      </c>
      <c r="D35" s="497">
        <f>IF(D33="","",D33/D34*100)</f>
        <v>115.99193456452348</v>
      </c>
      <c r="E35" s="496">
        <f t="shared" ref="E35" si="101">IF(E33="","",E33/E34*100)</f>
        <v>116.22380588239074</v>
      </c>
      <c r="F35" s="496">
        <f t="shared" ref="F35" si="102">IF(F33="","",F33/F34*100)</f>
        <v>83.721805521950699</v>
      </c>
      <c r="G35" s="496">
        <f t="shared" ref="G35" si="103">IF(G33="","",G33/G34*100)</f>
        <v>111.06484911760744</v>
      </c>
      <c r="H35" s="496">
        <f t="shared" ref="H35" si="104">IF(H33="","",H33/H34*100)</f>
        <v>88.636031382486237</v>
      </c>
      <c r="I35" s="496">
        <f t="shared" ref="I35" si="105">IF(I33="","",I33/I34*100)</f>
        <v>114.54728994655945</v>
      </c>
      <c r="J35" s="496">
        <f t="shared" ref="J35" si="106">IF(J33="","",J33/J34*100)</f>
        <v>120.96972997764146</v>
      </c>
      <c r="K35" s="496">
        <f t="shared" ref="K35" si="107">IF(K33="","",K33/K34*100)</f>
        <v>131.49687596025814</v>
      </c>
      <c r="L35" s="496">
        <f t="shared" ref="L35" si="108">IF(L33="","",L33/L34*100)</f>
        <v>124.0164241022851</v>
      </c>
      <c r="M35" s="496">
        <f t="shared" ref="M35" si="109">IF(M33="","",M33/M34*100)</f>
        <v>112.61279218001903</v>
      </c>
      <c r="N35" s="496">
        <f t="shared" ref="N35" si="110">IF(N33="","",N33/N34*100)</f>
        <v>94.558686138565179</v>
      </c>
      <c r="O35" s="498">
        <f t="shared" ref="O35" si="111">IF(O33="","",O33/O34*100)</f>
        <v>109.88035778678038</v>
      </c>
      <c r="P35" s="305">
        <f>P33/P34*100</f>
        <v>109.88035778678038</v>
      </c>
      <c r="Q35" s="1073"/>
    </row>
    <row r="36" spans="1:17" ht="12.75" customHeight="1" thickTop="1" x14ac:dyDescent="0.2">
      <c r="A36" s="47"/>
      <c r="B36" s="488">
        <f>PopisTabulek!$B$37</f>
        <v>2018</v>
      </c>
      <c r="C36" s="654">
        <f>IFERROR(VLOOKUP(CONCATENATE(C$5,$B36,$A$37),Help!$L$382:$V$625,6,0)/1000,"")</f>
        <v>328917.842</v>
      </c>
      <c r="D36" s="654">
        <f>IFERROR(VLOOKUP(CONCATENATE(D$5,$B36,$A$37),Help!$L$382:$V$625,6,0)/1000,"")</f>
        <v>300318.19900000002</v>
      </c>
      <c r="E36" s="654">
        <f>IFERROR(VLOOKUP(CONCATENATE(E$5,$B36,$A$37),Help!$L$382:$V$625,6,0)/1000,"")</f>
        <v>329199.96299999999</v>
      </c>
      <c r="F36" s="654">
        <f>IFERROR(VLOOKUP(CONCATENATE(F$5,$B36,$A$37),Help!$L$382:$V$625,6,0)/1000,"")</f>
        <v>315952.136</v>
      </c>
      <c r="G36" s="654">
        <f>IFERROR(VLOOKUP(CONCATENATE(G$5,$B36,$A$37),Help!$L$382:$V$625,6,0)/1000,"")</f>
        <v>321890.42800000001</v>
      </c>
      <c r="H36" s="654">
        <f>IFERROR(VLOOKUP(CONCATENATE(H$5,$B36,$A$37),Help!$L$382:$V$625,6,0)/1000,"")</f>
        <v>333241.53899999999</v>
      </c>
      <c r="I36" s="654">
        <f>IFERROR(VLOOKUP(CONCATENATE(I$5,$B36,$A$37),Help!$L$382:$V$625,6,0)/1000,"")</f>
        <v>291931.94799999997</v>
      </c>
      <c r="J36" s="654">
        <f>IFERROR(VLOOKUP(CONCATENATE(J$5,$B36,$A$37),Help!$L$382:$V$625,6,0)/1000,"")</f>
        <v>297052.21100000001</v>
      </c>
      <c r="K36" s="655">
        <f>IFERROR(VLOOKUP(CONCATENATE(K$5,$B36,$A$37),Help!$L$382:$V$625,6,0)/1000,"")</f>
        <v>325929.24</v>
      </c>
      <c r="L36" s="655">
        <f>IFERROR(VLOOKUP(CONCATENATE(L$5,$B36,$A$37),Help!$L$382:$V$625,6,0)/1000,"")</f>
        <v>382807.484</v>
      </c>
      <c r="M36" s="655">
        <f>IFERROR(VLOOKUP(CONCATENATE(M$5,$B36,$A$37),Help!$L$382:$V$625,6,0)/1000,"")</f>
        <v>380974.49599999998</v>
      </c>
      <c r="N36" s="655">
        <f>IFERROR(VLOOKUP(CONCATENATE(N$5,$B36,$A$37),Help!$L$382:$V$625,6,0)/1000,"")</f>
        <v>274448.91200000001</v>
      </c>
      <c r="O36" s="301">
        <f>IF(N33="","",SUM(C36:N36))</f>
        <v>3882664.398</v>
      </c>
      <c r="P36" s="301">
        <f>SUM(C36:N36)</f>
        <v>3882664.398</v>
      </c>
      <c r="Q36" s="1073"/>
    </row>
    <row r="37" spans="1:17" ht="12.75" customHeight="1" x14ac:dyDescent="0.2">
      <c r="A37" s="47" t="s">
        <v>46</v>
      </c>
      <c r="B37" s="488">
        <f>PopisTabulek!$B$38</f>
        <v>2017</v>
      </c>
      <c r="C37" s="654">
        <f>IFERROR(VLOOKUP(CONCATENATE(C$5,$B37,$A$37),Help!$L$382:$V$625,6,0)/1000,"")</f>
        <v>315443.46100000001</v>
      </c>
      <c r="D37" s="654">
        <f>IFERROR(VLOOKUP(CONCATENATE(D$5,$B37,$A$37),Help!$L$382:$V$625,6,0)/1000,"")</f>
        <v>300158.31300000002</v>
      </c>
      <c r="E37" s="654">
        <f>IFERROR(VLOOKUP(CONCATENATE(E$5,$B37,$A$37),Help!$L$382:$V$625,6,0)/1000,"")</f>
        <v>353851.516</v>
      </c>
      <c r="F37" s="654">
        <f>IFERROR(VLOOKUP(CONCATENATE(F$5,$B37,$A$37),Help!$L$382:$V$625,6,0)/1000,"")</f>
        <v>295831.91100000002</v>
      </c>
      <c r="G37" s="654">
        <f>IFERROR(VLOOKUP(CONCATENATE(G$5,$B37,$A$37),Help!$L$382:$V$625,6,0)/1000,"")</f>
        <v>328183.06099999999</v>
      </c>
      <c r="H37" s="654">
        <f>IFERROR(VLOOKUP(CONCATENATE(H$5,$B37,$A$37),Help!$L$382:$V$625,6,0)/1000,"")</f>
        <v>326896.24699999997</v>
      </c>
      <c r="I37" s="654">
        <f>IFERROR(VLOOKUP(CONCATENATE(I$5,$B37,$A$37),Help!$L$382:$V$625,6,0)/1000,"")</f>
        <v>265377.06300000002</v>
      </c>
      <c r="J37" s="654">
        <f>IFERROR(VLOOKUP(CONCATENATE(J$5,$B37,$A$37),Help!$L$382:$V$625,6,0)/1000,"")</f>
        <v>291810.64600000001</v>
      </c>
      <c r="K37" s="654">
        <f>IFERROR(VLOOKUP(CONCATENATE(K$5,$B37,$A$37),Help!$L$382:$V$625,6,0)/1000,"")</f>
        <v>322422.37599999999</v>
      </c>
      <c r="L37" s="654">
        <f>IFERROR(VLOOKUP(CONCATENATE(L$5,$B37,$A$37),Help!$L$382:$V$625,6,0)/1000,"")</f>
        <v>342088.44400000002</v>
      </c>
      <c r="M37" s="654">
        <f>IFERROR(VLOOKUP(CONCATENATE(M$5,$B37,$A$37),Help!$L$382:$V$625,6,0)/1000,"")</f>
        <v>344009.804</v>
      </c>
      <c r="N37" s="654">
        <f>IFERROR(VLOOKUP(CONCATENATE(N$5,$B37,$A$37),Help!$L$382:$V$625,6,0)/1000,"")</f>
        <v>269566.52500000002</v>
      </c>
      <c r="O37" s="301">
        <f>SUM(C37:N37)</f>
        <v>3755639.3670000006</v>
      </c>
      <c r="P37" s="301">
        <f>IF(D36="",C37,IF(E36="",SUM(C37:D37),IF(F36="",SUM(C37:E37),IF(G36="",SUM(C37:F37),IF(H36="",SUM(C37:G37),IF(I36="",SUM(C37:H37),IF(J36="",SUM(C37:I37),IF(K36="",SUM(C37:J37),IF(L36="",SUM(C37:K37),IF(M36="",SUM(C37:L37),IF(N36="",SUM(C37:M37),SUM(C37:N37))))))))))))</f>
        <v>3755639.3670000006</v>
      </c>
      <c r="Q37" s="1073"/>
    </row>
    <row r="38" spans="1:17" ht="12.75" customHeight="1" thickBot="1" x14ac:dyDescent="0.25">
      <c r="A38" s="48"/>
      <c r="B38" s="491" t="s">
        <v>4</v>
      </c>
      <c r="C38" s="492">
        <f t="shared" ref="C38" si="112">C36/C37*100</f>
        <v>104.27156770258743</v>
      </c>
      <c r="D38" s="493">
        <f>IF(D36="","",D36/D37*100)</f>
        <v>100.05326722368673</v>
      </c>
      <c r="E38" s="492">
        <f t="shared" ref="E38" si="113">IF(E36="","",E36/E37*100)</f>
        <v>93.03336233269097</v>
      </c>
      <c r="F38" s="492">
        <f t="shared" ref="F38" si="114">IF(F36="","",F36/F37*100)</f>
        <v>106.80123551647543</v>
      </c>
      <c r="G38" s="492">
        <f t="shared" ref="G38" si="115">IF(G36="","",G36/G37*100)</f>
        <v>98.08258446343153</v>
      </c>
      <c r="H38" s="492">
        <f t="shared" ref="H38" si="116">IF(H36="","",H36/H37*100)</f>
        <v>101.9410721469678</v>
      </c>
      <c r="I38" s="492">
        <f t="shared" ref="I38" si="117">IF(I36="","",I36/I37*100)</f>
        <v>110.00647331755266</v>
      </c>
      <c r="J38" s="492">
        <f t="shared" ref="J38" si="118">IF(J36="","",J36/J37*100)</f>
        <v>101.79622130715546</v>
      </c>
      <c r="K38" s="492">
        <f t="shared" ref="K38" si="119">IF(K36="","",K36/K37*100)</f>
        <v>101.08766148413967</v>
      </c>
      <c r="L38" s="492">
        <f t="shared" ref="L38" si="120">IF(L36="","",L36/L37*100)</f>
        <v>111.90307381444313</v>
      </c>
      <c r="M38" s="492">
        <f t="shared" ref="M38" si="121">IF(M36="","",M36/M37*100)</f>
        <v>110.74524376055281</v>
      </c>
      <c r="N38" s="492">
        <f t="shared" ref="N38" si="122">IF(N36="","",N36/N37*100)</f>
        <v>101.81119929486793</v>
      </c>
      <c r="O38" s="306">
        <f t="shared" ref="O38" si="123">IF(O36="","",O36/O37*100)</f>
        <v>103.38224783018681</v>
      </c>
      <c r="P38" s="306">
        <f>P36/P37*100</f>
        <v>103.38224783018681</v>
      </c>
      <c r="Q38" s="1073"/>
    </row>
    <row r="39" spans="1:17" ht="12.75" customHeight="1" x14ac:dyDescent="0.2">
      <c r="A39" s="1027" t="s">
        <v>1703</v>
      </c>
      <c r="B39" s="1027"/>
      <c r="C39" s="1027"/>
      <c r="D39" s="1027"/>
      <c r="E39" s="1027"/>
      <c r="F39" s="1027"/>
      <c r="G39" s="10"/>
      <c r="H39" s="10"/>
      <c r="I39" s="37"/>
      <c r="J39" s="40"/>
      <c r="K39" s="10"/>
      <c r="L39" s="10"/>
      <c r="M39" s="523" t="s">
        <v>92</v>
      </c>
      <c r="N39" s="10"/>
      <c r="O39" s="10"/>
      <c r="Q39" s="1073"/>
    </row>
    <row r="40" spans="1:17" ht="12.75" customHeight="1" x14ac:dyDescent="0.2">
      <c r="A40" s="37" t="s">
        <v>160</v>
      </c>
      <c r="P40" s="41"/>
      <c r="Q40" s="1073"/>
    </row>
    <row r="41" spans="1:17" ht="12.75" customHeight="1" x14ac:dyDescent="0.2">
      <c r="A41" s="37"/>
      <c r="P41" s="41"/>
    </row>
    <row r="42" spans="1:17" x14ac:dyDescent="0.2">
      <c r="C42" s="6"/>
      <c r="D42" s="6"/>
      <c r="E42" s="6"/>
      <c r="G42" s="6"/>
      <c r="H42" s="6"/>
      <c r="I42" s="6"/>
      <c r="J42" s="6"/>
      <c r="K42" s="6"/>
      <c r="L42" s="6"/>
      <c r="M42" s="6"/>
    </row>
    <row r="43" spans="1:17" x14ac:dyDescent="0.2">
      <c r="A43" s="11"/>
      <c r="B43" s="10"/>
      <c r="C43" s="10"/>
      <c r="D43" s="10"/>
      <c r="E43" s="10"/>
      <c r="F43" s="43"/>
      <c r="G43" s="10"/>
      <c r="H43" s="10"/>
      <c r="I43" s="10"/>
      <c r="J43" s="10"/>
      <c r="K43" s="10"/>
      <c r="L43" s="10"/>
      <c r="M43" s="10"/>
    </row>
    <row r="44" spans="1:17" x14ac:dyDescent="0.2">
      <c r="B44" s="10"/>
      <c r="C44" s="14"/>
      <c r="D44" s="14"/>
      <c r="E44" s="14"/>
      <c r="F44" s="43"/>
      <c r="G44" s="14"/>
      <c r="H44" s="14"/>
      <c r="I44" s="14"/>
      <c r="J44" s="14"/>
      <c r="K44" s="6"/>
      <c r="L44" s="6"/>
      <c r="M44" s="6"/>
    </row>
    <row r="45" spans="1:17" x14ac:dyDescent="0.2">
      <c r="A45" s="11"/>
      <c r="B45" s="38"/>
      <c r="C45" s="9"/>
      <c r="D45" s="9"/>
      <c r="E45" s="9"/>
      <c r="F45" s="44"/>
      <c r="G45" s="9"/>
      <c r="H45" s="9"/>
      <c r="I45" s="9"/>
      <c r="J45" s="9"/>
      <c r="K45" s="9"/>
      <c r="L45" s="9"/>
      <c r="M45" s="9"/>
    </row>
    <row r="46" spans="1:17" x14ac:dyDescent="0.2">
      <c r="A46" s="11"/>
      <c r="B46" s="38"/>
      <c r="C46" s="9"/>
      <c r="D46" s="9"/>
      <c r="E46" s="9"/>
      <c r="F46" s="44"/>
      <c r="G46" s="9"/>
      <c r="H46" s="9"/>
      <c r="I46" s="9"/>
      <c r="J46" s="9"/>
      <c r="K46" s="9"/>
      <c r="L46" s="9"/>
      <c r="M46" s="9"/>
    </row>
    <row r="50" spans="7:7" x14ac:dyDescent="0.2">
      <c r="G50" s="10"/>
    </row>
    <row r="86" spans="2:13" x14ac:dyDescent="0.2">
      <c r="B86" s="6"/>
      <c r="C86" s="6"/>
      <c r="D86" s="6"/>
      <c r="E86" s="6"/>
      <c r="G86" s="6"/>
      <c r="H86" s="6"/>
      <c r="I86" s="6"/>
      <c r="J86" s="6"/>
      <c r="K86" s="6"/>
      <c r="L86" s="6"/>
      <c r="M86" s="6"/>
    </row>
    <row r="87" spans="2:13" x14ac:dyDescent="0.2">
      <c r="B87" s="9"/>
      <c r="C87" s="9"/>
      <c r="D87" s="9"/>
      <c r="E87" s="9"/>
      <c r="F87" s="44"/>
      <c r="G87" s="9"/>
      <c r="H87" s="9"/>
      <c r="I87" s="9"/>
      <c r="J87" s="9"/>
      <c r="K87" s="9"/>
      <c r="L87" s="9"/>
      <c r="M87" s="9"/>
    </row>
    <row r="88" spans="2:13" x14ac:dyDescent="0.2">
      <c r="B88" s="9"/>
      <c r="C88" s="9"/>
      <c r="D88" s="9"/>
      <c r="E88" s="9"/>
      <c r="F88" s="44"/>
      <c r="G88" s="9"/>
      <c r="H88" s="9"/>
      <c r="I88" s="9"/>
      <c r="J88" s="9"/>
      <c r="K88" s="9"/>
      <c r="L88" s="9"/>
      <c r="M88" s="9"/>
    </row>
    <row r="113" spans="2:13" x14ac:dyDescent="0.2">
      <c r="B113" s="6"/>
      <c r="C113" s="6"/>
      <c r="D113" s="6"/>
      <c r="E113" s="6"/>
      <c r="G113" s="6"/>
      <c r="H113" s="6"/>
      <c r="I113" s="6"/>
      <c r="J113" s="6"/>
      <c r="K113" s="6"/>
      <c r="L113" s="6"/>
      <c r="M113" s="6"/>
    </row>
  </sheetData>
  <mergeCells count="3">
    <mergeCell ref="A3:P3"/>
    <mergeCell ref="A2:P2"/>
    <mergeCell ref="Q2:Q40"/>
  </mergeCells>
  <phoneticPr fontId="0" type="noConversion"/>
  <hyperlinks>
    <hyperlink ref="A1" location="obsah!A1" display="obsah"/>
  </hyperlinks>
  <printOptions horizontalCentered="1" verticalCentered="1"/>
  <pageMargins left="0.70866141732283472" right="0.70866141732283472" top="0.74803149606299213" bottom="0.74803149606299213" header="0.31496062992125984" footer="0.31496062992125984"/>
  <pageSetup paperSize="9" scale="91" fitToWidth="0"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S113"/>
  <sheetViews>
    <sheetView showGridLines="0" zoomScaleNormal="100" zoomScaleSheetLayoutView="85" workbookViewId="0">
      <selection activeCell="S25" sqref="S25"/>
    </sheetView>
  </sheetViews>
  <sheetFormatPr defaultColWidth="8.85546875" defaultRowHeight="12.75" x14ac:dyDescent="0.2"/>
  <cols>
    <col min="1" max="1" width="26.140625" style="1" customWidth="1"/>
    <col min="2" max="2" width="5.85546875" style="1" customWidth="1"/>
    <col min="3" max="3" width="8.42578125" style="1" customWidth="1"/>
    <col min="4" max="4" width="7.28515625" style="1" customWidth="1"/>
    <col min="5" max="5" width="7.5703125" style="1" customWidth="1"/>
    <col min="6" max="6" width="7.28515625" style="15" customWidth="1"/>
    <col min="7" max="8" width="7.28515625" style="1" customWidth="1"/>
    <col min="9" max="9" width="7.5703125" style="1" bestFit="1" customWidth="1"/>
    <col min="10" max="14" width="7.28515625" style="1" customWidth="1"/>
    <col min="15" max="15" width="8.7109375" style="1" customWidth="1"/>
    <col min="16" max="16" width="8.7109375" style="15" customWidth="1"/>
    <col min="17" max="17" width="8" style="1" customWidth="1"/>
    <col min="18" max="18" width="8.85546875" style="1" customWidth="1"/>
    <col min="19" max="16384" width="8.85546875" style="1"/>
  </cols>
  <sheetData>
    <row r="1" spans="1:19" ht="14.25" x14ac:dyDescent="0.2">
      <c r="A1" s="77" t="s">
        <v>98</v>
      </c>
    </row>
    <row r="2" spans="1:19" ht="22.5" customHeight="1" x14ac:dyDescent="0.25">
      <c r="A2" s="1072" t="str">
        <f>PopisTabulek!$A$33</f>
        <v>Dovoz dle jednotlivých měsíců roku 2017 a 2018</v>
      </c>
      <c r="B2" s="1072"/>
      <c r="C2" s="1072"/>
      <c r="D2" s="1072"/>
      <c r="E2" s="1072"/>
      <c r="F2" s="1072"/>
      <c r="G2" s="1072"/>
      <c r="H2" s="1072"/>
      <c r="I2" s="1072"/>
      <c r="J2" s="1072"/>
      <c r="K2" s="1072"/>
      <c r="L2" s="1072"/>
      <c r="M2" s="1072"/>
      <c r="N2" s="1072"/>
      <c r="O2" s="1072"/>
      <c r="P2" s="1072"/>
    </row>
    <row r="3" spans="1:19" x14ac:dyDescent="0.2">
      <c r="A3" s="1071" t="str">
        <f>PopisTabulek!$A$34</f>
        <v>(rok 2018 - zpřesněné údaje k 28.2.2019)</v>
      </c>
      <c r="B3" s="1071"/>
      <c r="C3" s="1071"/>
      <c r="D3" s="1071"/>
      <c r="E3" s="1071"/>
      <c r="F3" s="1071"/>
      <c r="G3" s="1071"/>
      <c r="H3" s="1071"/>
      <c r="I3" s="1071"/>
      <c r="J3" s="1071"/>
      <c r="K3" s="1071"/>
      <c r="L3" s="1071"/>
      <c r="M3" s="1071"/>
      <c r="N3" s="1071"/>
      <c r="O3" s="1071"/>
      <c r="P3" s="1071"/>
      <c r="Q3" s="313"/>
      <c r="R3" s="313"/>
    </row>
    <row r="4" spans="1:19" ht="15.6" customHeight="1" thickBot="1" x14ac:dyDescent="0.3">
      <c r="A4" s="17"/>
      <c r="B4" s="6"/>
      <c r="C4" s="6"/>
      <c r="D4" s="6"/>
      <c r="E4" s="18"/>
      <c r="F4" s="19"/>
      <c r="G4" s="18"/>
      <c r="H4" s="18"/>
      <c r="I4" s="18"/>
      <c r="J4" s="6"/>
      <c r="K4" s="6"/>
      <c r="L4" s="6"/>
      <c r="M4" s="6"/>
      <c r="N4" s="522"/>
      <c r="O4" s="522" t="s">
        <v>123</v>
      </c>
      <c r="P4" s="20"/>
    </row>
    <row r="5" spans="1:19" ht="12.75" customHeight="1" thickBot="1" x14ac:dyDescent="0.25">
      <c r="A5" s="21"/>
      <c r="B5" s="486" t="s">
        <v>26</v>
      </c>
      <c r="C5" s="22" t="s">
        <v>27</v>
      </c>
      <c r="D5" s="22" t="s">
        <v>28</v>
      </c>
      <c r="E5" s="22" t="s">
        <v>29</v>
      </c>
      <c r="F5" s="22" t="s">
        <v>30</v>
      </c>
      <c r="G5" s="22" t="s">
        <v>31</v>
      </c>
      <c r="H5" s="22" t="s">
        <v>32</v>
      </c>
      <c r="I5" s="22" t="s">
        <v>33</v>
      </c>
      <c r="J5" s="22" t="s">
        <v>34</v>
      </c>
      <c r="K5" s="22" t="s">
        <v>35</v>
      </c>
      <c r="L5" s="22" t="s">
        <v>36</v>
      </c>
      <c r="M5" s="22" t="s">
        <v>37</v>
      </c>
      <c r="N5" s="45" t="s">
        <v>38</v>
      </c>
      <c r="O5" s="23" t="s">
        <v>39</v>
      </c>
      <c r="P5" s="139" t="str">
        <f>PopisTabulek!$C$37</f>
        <v>I-XII</v>
      </c>
      <c r="Q5" s="10"/>
    </row>
    <row r="6" spans="1:19" ht="12.75" customHeight="1" x14ac:dyDescent="0.2">
      <c r="A6" s="24"/>
      <c r="B6" s="487">
        <f>PopisTabulek!$B$37</f>
        <v>2018</v>
      </c>
      <c r="C6" s="654">
        <f>C9+C21+C24+C27+C30+C33</f>
        <v>331851.01699999993</v>
      </c>
      <c r="D6" s="654">
        <f>IF(D9="","",D9+D21+D24+D27+D30+D33)</f>
        <v>298479.67</v>
      </c>
      <c r="E6" s="654">
        <f t="shared" ref="E6:N6" si="0">IF(E9="","",E9+E21+E24+E27+E30+E33)</f>
        <v>326845.06800000003</v>
      </c>
      <c r="F6" s="654">
        <f t="shared" si="0"/>
        <v>314312.58100000001</v>
      </c>
      <c r="G6" s="654">
        <f t="shared" si="0"/>
        <v>335989.04899999994</v>
      </c>
      <c r="H6" s="654">
        <f t="shared" si="0"/>
        <v>341125.58500000002</v>
      </c>
      <c r="I6" s="654">
        <f t="shared" si="0"/>
        <v>319974.80700000003</v>
      </c>
      <c r="J6" s="654">
        <f t="shared" si="0"/>
        <v>328825.815</v>
      </c>
      <c r="K6" s="655">
        <f t="shared" si="0"/>
        <v>331558.821</v>
      </c>
      <c r="L6" s="655">
        <f t="shared" si="0"/>
        <v>398547.50400000002</v>
      </c>
      <c r="M6" s="655">
        <f t="shared" si="0"/>
        <v>383426.62199999997</v>
      </c>
      <c r="N6" s="655">
        <f t="shared" si="0"/>
        <v>296689.70600000001</v>
      </c>
      <c r="O6" s="301">
        <f>IF(N6="","",SUM(C6:N6))</f>
        <v>4007626.2450000001</v>
      </c>
      <c r="P6" s="304">
        <f>SUM(C6:N6)</f>
        <v>4007626.2450000001</v>
      </c>
      <c r="Q6" s="10"/>
    </row>
    <row r="7" spans="1:19" ht="12.75" customHeight="1" x14ac:dyDescent="0.2">
      <c r="A7" s="26" t="s">
        <v>47</v>
      </c>
      <c r="B7" s="488">
        <f>PopisTabulek!$B$38</f>
        <v>2017</v>
      </c>
      <c r="C7" s="654">
        <f>C10+C22+C25+C28+C31+C34</f>
        <v>303253.53299999994</v>
      </c>
      <c r="D7" s="654">
        <f t="shared" ref="D7:N7" si="1">D10+D22+D25+D28+D31+D34</f>
        <v>298913.467</v>
      </c>
      <c r="E7" s="654">
        <f t="shared" si="1"/>
        <v>348497.967</v>
      </c>
      <c r="F7" s="654">
        <f t="shared" si="1"/>
        <v>297101.97700000001</v>
      </c>
      <c r="G7" s="654">
        <f t="shared" si="1"/>
        <v>330705.35599999997</v>
      </c>
      <c r="H7" s="654">
        <f t="shared" si="1"/>
        <v>325139.64599999995</v>
      </c>
      <c r="I7" s="654">
        <f t="shared" si="1"/>
        <v>280522.51699999999</v>
      </c>
      <c r="J7" s="654">
        <f t="shared" si="1"/>
        <v>306136.39799999993</v>
      </c>
      <c r="K7" s="654">
        <f t="shared" si="1"/>
        <v>320170.19699999993</v>
      </c>
      <c r="L7" s="654">
        <f t="shared" si="1"/>
        <v>355586.58</v>
      </c>
      <c r="M7" s="654">
        <f t="shared" si="1"/>
        <v>346648.0799999999</v>
      </c>
      <c r="N7" s="654">
        <f t="shared" si="1"/>
        <v>288756.74900000001</v>
      </c>
      <c r="O7" s="301">
        <f>SUM(C7:N7)</f>
        <v>3801432.4669999992</v>
      </c>
      <c r="P7" s="301">
        <f>IF(D6="",C7,IF(E6="",SUM(C7:D7),IF(F6="",SUM(C7:E7),IF(G6="",SUM(C7:F7),IF(H6="",SUM(C7:G7),IF(I6="",SUM(C7:H7),IF(J6="",SUM(C7:I7),IF(K6="",SUM(C7:J7),IF(L6="",SUM(C7:K7),IF(M6="",SUM(C7:L7),IF(N6="",SUM(C7:M7),SUM(C7:N7))))))))))))</f>
        <v>3801432.4669999992</v>
      </c>
      <c r="Q7" s="10"/>
      <c r="S7" s="443"/>
    </row>
    <row r="8" spans="1:19" ht="12.75" customHeight="1" thickBot="1" x14ac:dyDescent="0.25">
      <c r="A8" s="36"/>
      <c r="B8" s="490" t="s">
        <v>4</v>
      </c>
      <c r="C8" s="496">
        <f t="shared" ref="C8" si="2">C6/C7*100</f>
        <v>109.43022286239943</v>
      </c>
      <c r="D8" s="497">
        <f>IF(D6="","",D6/D7*100)</f>
        <v>99.854875391077641</v>
      </c>
      <c r="E8" s="496">
        <f t="shared" ref="E8:O8" si="3">IF(E6="","",E6/E7*100)</f>
        <v>93.78679331004534</v>
      </c>
      <c r="F8" s="496">
        <f t="shared" si="3"/>
        <v>105.79282715442852</v>
      </c>
      <c r="G8" s="496">
        <f t="shared" si="3"/>
        <v>101.59770409040487</v>
      </c>
      <c r="H8" s="496">
        <f t="shared" si="3"/>
        <v>104.91663788057394</v>
      </c>
      <c r="I8" s="496">
        <f t="shared" si="3"/>
        <v>114.06385855293037</v>
      </c>
      <c r="J8" s="496">
        <f t="shared" si="3"/>
        <v>107.41153849990749</v>
      </c>
      <c r="K8" s="496">
        <f t="shared" si="3"/>
        <v>103.55705312571615</v>
      </c>
      <c r="L8" s="496">
        <f t="shared" si="3"/>
        <v>112.08170567066958</v>
      </c>
      <c r="M8" s="496">
        <f t="shared" si="3"/>
        <v>110.60976365425132</v>
      </c>
      <c r="N8" s="496">
        <f t="shared" si="3"/>
        <v>102.74728020296419</v>
      </c>
      <c r="O8" s="498">
        <f t="shared" si="3"/>
        <v>105.4241073540029</v>
      </c>
      <c r="P8" s="498">
        <f>P6/P7*100</f>
        <v>105.4241073540029</v>
      </c>
      <c r="Q8" s="78"/>
    </row>
    <row r="9" spans="1:19" ht="12.75" customHeight="1" thickTop="1" x14ac:dyDescent="0.2">
      <c r="A9" s="24"/>
      <c r="B9" s="488">
        <f>PopisTabulek!$B$37</f>
        <v>2018</v>
      </c>
      <c r="C9" s="654">
        <f>IFERROR(VLOOKUP(CONCATENATE(C$5,$B9,$A$10),Help!$A$382:$F$625,6,0)/1000,"")</f>
        <v>234833.12599999999</v>
      </c>
      <c r="D9" s="654">
        <f>IFERROR(VLOOKUP(CONCATENATE(D$5,$B9,$A$10),Help!$A$382:$F$625,6,0)/1000,"")</f>
        <v>220888.60200000001</v>
      </c>
      <c r="E9" s="654">
        <f>IFERROR(VLOOKUP(CONCATENATE(E$5,$B9,$A$10),Help!$A$382:$F$625,6,0)/1000,"")</f>
        <v>245038.91800000001</v>
      </c>
      <c r="F9" s="654">
        <f>IFERROR(VLOOKUP(CONCATENATE(F$5,$B9,$A$10),Help!$A$382:$F$625,6,0)/1000,"")</f>
        <v>229859.625</v>
      </c>
      <c r="G9" s="654">
        <f>IFERROR(VLOOKUP(CONCATENATE(G$5,$B9,$A$10),Help!$A$382:$F$625,6,0)/1000,"")</f>
        <v>246680.48300000001</v>
      </c>
      <c r="H9" s="654">
        <f>IFERROR(VLOOKUP(CONCATENATE(H$5,$B9,$A$10),Help!$A$382:$F$625,6,0)/1000,"")</f>
        <v>252362.908</v>
      </c>
      <c r="I9" s="654">
        <f>IFERROR(VLOOKUP(CONCATENATE(I$5,$B9,$A$10),Help!$A$382:$F$625,6,0)/1000,"")</f>
        <v>223329.37100000001</v>
      </c>
      <c r="J9" s="654">
        <f>IFERROR(VLOOKUP(CONCATENATE(J$5,$B9,$A$10),Help!$A$382:$F$625,6,0)/1000,"")</f>
        <v>227446.63099999999</v>
      </c>
      <c r="K9" s="655">
        <f>IFERROR(VLOOKUP(CONCATENATE(K$5,$B9,$A$10),Help!$A$382:$F$625,6,0)/1000,"")</f>
        <v>234867.08600000001</v>
      </c>
      <c r="L9" s="655">
        <f>IFERROR(VLOOKUP(CONCATENATE(L$5,$B9,$A$10),Help!$A$382:$F$625,6,0)/1000,"")</f>
        <v>275774.277</v>
      </c>
      <c r="M9" s="655">
        <f>IFERROR(VLOOKUP(CONCATENATE(M$5,$B9,$A$10),Help!$A$382:$F$625,6,0)/1000,"")</f>
        <v>265550.22700000001</v>
      </c>
      <c r="N9" s="655">
        <f>IFERROR(VLOOKUP(CONCATENATE(N$5,$B9,$A$10),Help!$A$382:$F$625,6,0)/1000,"")</f>
        <v>202128.93700000001</v>
      </c>
      <c r="O9" s="301">
        <f>IF(N9="","",SUM(C9:N9))</f>
        <v>2858760.1909999996</v>
      </c>
      <c r="P9" s="304">
        <f>SUM(C9:N9)</f>
        <v>2858760.1909999996</v>
      </c>
      <c r="Q9" s="4"/>
    </row>
    <row r="10" spans="1:19" ht="12.75" customHeight="1" x14ac:dyDescent="0.2">
      <c r="A10" s="24" t="s">
        <v>41</v>
      </c>
      <c r="B10" s="488">
        <f>PopisTabulek!$B$38</f>
        <v>2017</v>
      </c>
      <c r="C10" s="654">
        <f>IFERROR(VLOOKUP(CONCATENATE(C$5,$B10,$A$10),Help!$A$382:$F$625,6,0)/1000,"")</f>
        <v>215381.19699999999</v>
      </c>
      <c r="D10" s="654">
        <f>IFERROR(VLOOKUP(CONCATENATE(D$5,$B10,$A$10),Help!$A$382:$F$625,6,0)/1000,"")</f>
        <v>222106.005</v>
      </c>
      <c r="E10" s="654">
        <f>IFERROR(VLOOKUP(CONCATENATE(E$5,$B10,$A$10),Help!$A$382:$F$625,6,0)/1000,"")</f>
        <v>256722.00599999999</v>
      </c>
      <c r="F10" s="654">
        <f>IFERROR(VLOOKUP(CONCATENATE(F$5,$B10,$A$10),Help!$A$382:$F$625,6,0)/1000,"")</f>
        <v>216614.171</v>
      </c>
      <c r="G10" s="654">
        <f>IFERROR(VLOOKUP(CONCATENATE(G$5,$B10,$A$10),Help!$A$382:$F$625,6,0)/1000,"")</f>
        <v>245051.86199999999</v>
      </c>
      <c r="H10" s="654">
        <f>IFERROR(VLOOKUP(CONCATENATE(H$5,$B10,$A$10),Help!$A$382:$F$625,6,0)/1000,"")</f>
        <v>240298.842</v>
      </c>
      <c r="I10" s="654">
        <f>IFERROR(VLOOKUP(CONCATENATE(I$5,$B10,$A$10),Help!$A$382:$F$625,6,0)/1000,"")</f>
        <v>201334.226</v>
      </c>
      <c r="J10" s="654">
        <f>IFERROR(VLOOKUP(CONCATENATE(J$5,$B10,$A$10),Help!$A$382:$F$625,6,0)/1000,"")</f>
        <v>222954.33199999999</v>
      </c>
      <c r="K10" s="654">
        <f>IFERROR(VLOOKUP(CONCATENATE(K$5,$B10,$A$10),Help!$A$382:$F$625,6,0)/1000,"")</f>
        <v>235044.25899999999</v>
      </c>
      <c r="L10" s="654">
        <f>IFERROR(VLOOKUP(CONCATENATE(L$5,$B10,$A$10),Help!$A$382:$F$625,6,0)/1000,"")</f>
        <v>254412.557</v>
      </c>
      <c r="M10" s="654">
        <f>IFERROR(VLOOKUP(CONCATENATE(M$5,$B10,$A$10),Help!$A$382:$F$625,6,0)/1000,"")</f>
        <v>252742.19899999999</v>
      </c>
      <c r="N10" s="654">
        <f>IFERROR(VLOOKUP(CONCATENATE(N$5,$B10,$A$10),Help!$A$382:$F$625,6,0)/1000,"")</f>
        <v>207901.016</v>
      </c>
      <c r="O10" s="301">
        <f>SUM(C10:N10)</f>
        <v>2770562.6719999998</v>
      </c>
      <c r="P10" s="301">
        <f>IF(D9="",C10,IF(E9="",SUM(C10:D10),IF(F9="",SUM(C10:E10),IF(G9="",SUM(C10:F10),IF(H9="",SUM(C10:G10),IF(I9="",SUM(C10:H10),IF(J9="",SUM(C10:I10),IF(K9="",SUM(C10:J10),IF(L9="",SUM(C10:K10),IF(M9="",SUM(C10:L10),IF(N9="",SUM(C10:M10),SUM(C10:N10))))))))))))</f>
        <v>2770562.6719999998</v>
      </c>
      <c r="Q10" s="4"/>
    </row>
    <row r="11" spans="1:19" ht="12.75" customHeight="1" x14ac:dyDescent="0.2">
      <c r="A11" s="28" t="s">
        <v>42</v>
      </c>
      <c r="B11" s="489" t="s">
        <v>4</v>
      </c>
      <c r="C11" s="307">
        <f t="shared" ref="C11" si="4">C9/C10*100</f>
        <v>109.03139608793242</v>
      </c>
      <c r="D11" s="380">
        <f>IF(D9="","",D9/D10*100)</f>
        <v>99.451881996616891</v>
      </c>
      <c r="E11" s="307">
        <f t="shared" ref="E11:O11" si="5">IF(E9="","",E9/E10*100)</f>
        <v>95.449128735773442</v>
      </c>
      <c r="F11" s="307">
        <f t="shared" si="5"/>
        <v>106.11476799456486</v>
      </c>
      <c r="G11" s="307">
        <f t="shared" si="5"/>
        <v>100.6646025811467</v>
      </c>
      <c r="H11" s="307">
        <f t="shared" si="5"/>
        <v>105.0204428367574</v>
      </c>
      <c r="I11" s="307">
        <f t="shared" si="5"/>
        <v>110.92469245641325</v>
      </c>
      <c r="J11" s="307">
        <f t="shared" si="5"/>
        <v>102.0148964856175</v>
      </c>
      <c r="K11" s="307">
        <f t="shared" si="5"/>
        <v>99.924621430553657</v>
      </c>
      <c r="L11" s="307">
        <f t="shared" si="5"/>
        <v>108.39648807114501</v>
      </c>
      <c r="M11" s="307">
        <f t="shared" si="5"/>
        <v>105.067625450232</v>
      </c>
      <c r="N11" s="307">
        <f t="shared" si="5"/>
        <v>97.223640792597195</v>
      </c>
      <c r="O11" s="302">
        <f t="shared" si="5"/>
        <v>103.18337931465496</v>
      </c>
      <c r="P11" s="302">
        <f>P9/P10*100</f>
        <v>103.18337931465496</v>
      </c>
      <c r="Q11" s="10"/>
    </row>
    <row r="12" spans="1:19" ht="12.75" customHeight="1" x14ac:dyDescent="0.2">
      <c r="A12" s="29"/>
      <c r="B12" s="488">
        <f>PopisTabulek!$B$37</f>
        <v>2018</v>
      </c>
      <c r="C12" s="654">
        <f>IFERROR(VLOOKUP(CONCATENATE(C$5,$B12,$A$13),Help!$A$382:$F$625,6,0)/1000,"")</f>
        <v>211198.712</v>
      </c>
      <c r="D12" s="654">
        <f>IFERROR(VLOOKUP(CONCATENATE(D$5,$B12,$A$13),Help!$A$382:$F$625,6,0)/1000,"")</f>
        <v>201194.2</v>
      </c>
      <c r="E12" s="654">
        <f>IFERROR(VLOOKUP(CONCATENATE(E$5,$B12,$A$13),Help!$A$382:$F$625,6,0)/1000,"")</f>
        <v>221270.848</v>
      </c>
      <c r="F12" s="654">
        <f>IFERROR(VLOOKUP(CONCATENATE(F$5,$B12,$A$13),Help!$A$382:$F$625,6,0)/1000,"")</f>
        <v>207336.27100000001</v>
      </c>
      <c r="G12" s="654">
        <f>IFERROR(VLOOKUP(CONCATENATE(G$5,$B12,$A$13),Help!$A$382:$F$625,6,0)/1000,"")</f>
        <v>220509.489</v>
      </c>
      <c r="H12" s="654">
        <f>IFERROR(VLOOKUP(CONCATENATE(H$5,$B12,$A$13),Help!$A$382:$F$625,6,0)/1000,"")</f>
        <v>228063.39</v>
      </c>
      <c r="I12" s="654">
        <f>IFERROR(VLOOKUP(CONCATENATE(I$5,$B12,$A$13),Help!$A$382:$F$625,6,0)/1000,"")</f>
        <v>200845.114</v>
      </c>
      <c r="J12" s="654">
        <f>IFERROR(VLOOKUP(CONCATENATE(J$5,$B12,$A$13),Help!$A$382:$F$625,6,0)/1000,"")</f>
        <v>204842.946</v>
      </c>
      <c r="K12" s="654">
        <f>IFERROR(VLOOKUP(CONCATENATE(K$5,$B12,$A$13),Help!$A$382:$F$625,6,0)/1000,"")</f>
        <v>210220.28</v>
      </c>
      <c r="L12" s="654">
        <f>IFERROR(VLOOKUP(CONCATENATE(L$5,$B12,$A$13),Help!$A$382:$F$625,6,0)/1000,"")</f>
        <v>248880.04800000001</v>
      </c>
      <c r="M12" s="654">
        <f>IFERROR(VLOOKUP(CONCATENATE(M$5,$B12,$A$13),Help!$A$382:$F$625,6,0)/1000,"")</f>
        <v>240936.97099999999</v>
      </c>
      <c r="N12" s="654">
        <f>IFERROR(VLOOKUP(CONCATENATE(N$5,$B12,$A$13),Help!$A$382:$F$625,6,0)/1000,"")</f>
        <v>182428.785</v>
      </c>
      <c r="O12" s="301">
        <f>IF(N9="","",SUM(C12:N12))</f>
        <v>2577727.0540000005</v>
      </c>
      <c r="P12" s="304">
        <f>SUM(C12:N12)</f>
        <v>2577727.0540000005</v>
      </c>
      <c r="Q12" s="79"/>
    </row>
    <row r="13" spans="1:19" ht="12.75" customHeight="1" x14ac:dyDescent="0.2">
      <c r="A13" s="154" t="s">
        <v>162</v>
      </c>
      <c r="B13" s="488">
        <f>PopisTabulek!$B$38</f>
        <v>2017</v>
      </c>
      <c r="C13" s="654">
        <f>IFERROR(VLOOKUP(CONCATENATE(C$5,$B13,$A$13),Help!$A$382:$F$625,6,0)/1000,"")</f>
        <v>193430.272</v>
      </c>
      <c r="D13" s="654">
        <f>IFERROR(VLOOKUP(CONCATENATE(D$5,$B13,$A$13),Help!$A$382:$F$625,6,0)/1000,"")</f>
        <v>200101.44899999999</v>
      </c>
      <c r="E13" s="654">
        <f>IFERROR(VLOOKUP(CONCATENATE(E$5,$B13,$A$13),Help!$A$382:$F$625,6,0)/1000,"")</f>
        <v>232799.677</v>
      </c>
      <c r="F13" s="654">
        <f>IFERROR(VLOOKUP(CONCATENATE(F$5,$B13,$A$13),Help!$A$382:$F$625,6,0)/1000,"")</f>
        <v>195342.09099999999</v>
      </c>
      <c r="G13" s="654">
        <f>IFERROR(VLOOKUP(CONCATENATE(G$5,$B13,$A$13),Help!$A$382:$F$625,6,0)/1000,"")</f>
        <v>219104.49</v>
      </c>
      <c r="H13" s="654">
        <f>IFERROR(VLOOKUP(CONCATENATE(H$5,$B13,$A$13),Help!$A$382:$F$625,6,0)/1000,"")</f>
        <v>217545.51800000001</v>
      </c>
      <c r="I13" s="654">
        <f>IFERROR(VLOOKUP(CONCATENATE(I$5,$B13,$A$13),Help!$A$382:$F$625,6,0)/1000,"")</f>
        <v>181612.69</v>
      </c>
      <c r="J13" s="654">
        <f>IFERROR(VLOOKUP(CONCATENATE(J$5,$B13,$A$13),Help!$A$382:$F$625,6,0)/1000,"")</f>
        <v>202350.31099999999</v>
      </c>
      <c r="K13" s="654">
        <f>IFERROR(VLOOKUP(CONCATENATE(K$5,$B13,$A$13),Help!$A$382:$F$625,6,0)/1000,"")</f>
        <v>214057.15700000001</v>
      </c>
      <c r="L13" s="654">
        <f>IFERROR(VLOOKUP(CONCATENATE(L$5,$B13,$A$13),Help!$A$382:$F$625,6,0)/1000,"")</f>
        <v>230397.391</v>
      </c>
      <c r="M13" s="654">
        <f>IFERROR(VLOOKUP(CONCATENATE(M$5,$B13,$A$13),Help!$A$382:$F$625,6,0)/1000,"")</f>
        <v>229372.56200000001</v>
      </c>
      <c r="N13" s="654">
        <f>IFERROR(VLOOKUP(CONCATENATE(N$5,$B13,$A$13),Help!$A$382:$F$625,6,0)/1000,"")</f>
        <v>187697.326</v>
      </c>
      <c r="O13" s="301">
        <f>SUM(C13:N13)</f>
        <v>2503810.9339999999</v>
      </c>
      <c r="P13" s="301">
        <f>IF(D12="",C13,IF(E12="",SUM(C13:D13),IF(F12="",SUM(C13:E13),IF(G12="",SUM(C13:F13),IF(H12="",SUM(C13:G13),IF(I12="",SUM(C13:H13),IF(J12="",SUM(C13:I13),IF(K12="",SUM(C13:J13),IF(L12="",SUM(C13:K13),IF(M12="",SUM(C13:L13),IF(N12="",SUM(C13:M13),SUM(C13:N13))))))))))))</f>
        <v>2503810.9339999999</v>
      </c>
      <c r="Q13" s="79"/>
    </row>
    <row r="14" spans="1:19" ht="12.75" customHeight="1" x14ac:dyDescent="0.2">
      <c r="A14" s="27"/>
      <c r="B14" s="489" t="s">
        <v>4</v>
      </c>
      <c r="C14" s="307">
        <f t="shared" ref="C14" si="6">C12/C13*100</f>
        <v>109.18596650683507</v>
      </c>
      <c r="D14" s="380">
        <f>IF(D12="","",D12/D13*100)</f>
        <v>100.54609849426927</v>
      </c>
      <c r="E14" s="307">
        <f t="shared" ref="E14:O14" si="7">IF(E12="","",E12/E13*100)</f>
        <v>95.047746994941065</v>
      </c>
      <c r="F14" s="307">
        <f t="shared" si="7"/>
        <v>106.14008990003083</v>
      </c>
      <c r="G14" s="307">
        <f t="shared" si="7"/>
        <v>100.64124610134644</v>
      </c>
      <c r="H14" s="307">
        <f t="shared" si="7"/>
        <v>104.83479140213774</v>
      </c>
      <c r="I14" s="307">
        <f t="shared" si="7"/>
        <v>110.58980184699649</v>
      </c>
      <c r="J14" s="307">
        <f t="shared" si="7"/>
        <v>101.23184144747867</v>
      </c>
      <c r="K14" s="307">
        <f t="shared" si="7"/>
        <v>98.207545566906688</v>
      </c>
      <c r="L14" s="307">
        <f t="shared" si="7"/>
        <v>108.02207738541622</v>
      </c>
      <c r="M14" s="307">
        <f t="shared" si="7"/>
        <v>105.04175778443805</v>
      </c>
      <c r="N14" s="307">
        <f t="shared" si="7"/>
        <v>97.193065499505309</v>
      </c>
      <c r="O14" s="302">
        <f t="shared" si="7"/>
        <v>102.95214462866471</v>
      </c>
      <c r="P14" s="302">
        <f>P12/P13*100</f>
        <v>102.95214462866471</v>
      </c>
      <c r="Q14" s="79"/>
    </row>
    <row r="15" spans="1:19" ht="12.75" customHeight="1" x14ac:dyDescent="0.2">
      <c r="A15" s="29"/>
      <c r="B15" s="488">
        <f>PopisTabulek!$B$37</f>
        <v>2018</v>
      </c>
      <c r="C15" s="654">
        <f>IFERROR(VLOOKUP(CONCATENATE(C$5,$B15,$A$16),Help!$A$382:$F$625,6,0)/1000,"")</f>
        <v>3381.181</v>
      </c>
      <c r="D15" s="654">
        <f>IFERROR(VLOOKUP(CONCATENATE(D$5,$B15,$A$16),Help!$A$382:$F$625,6,0)/1000,"")</f>
        <v>3547.91</v>
      </c>
      <c r="E15" s="654">
        <f>IFERROR(VLOOKUP(CONCATENATE(E$5,$B15,$A$16),Help!$A$382:$F$625,6,0)/1000,"")</f>
        <v>4110.4589999999998</v>
      </c>
      <c r="F15" s="654">
        <f>IFERROR(VLOOKUP(CONCATENATE(F$5,$B15,$A$16),Help!$A$382:$F$625,6,0)/1000,"")</f>
        <v>3652.17</v>
      </c>
      <c r="G15" s="654">
        <f>IFERROR(VLOOKUP(CONCATENATE(G$5,$B15,$A$16),Help!$A$382:$F$625,6,0)/1000,"")</f>
        <v>3714.431</v>
      </c>
      <c r="H15" s="654">
        <f>IFERROR(VLOOKUP(CONCATENATE(H$5,$B15,$A$16),Help!$A$382:$F$625,6,0)/1000,"")</f>
        <v>3912.1439999999998</v>
      </c>
      <c r="I15" s="654">
        <f>IFERROR(VLOOKUP(CONCATENATE(I$5,$B15,$A$16),Help!$A$382:$F$625,6,0)/1000,"")</f>
        <v>3974.7339999999999</v>
      </c>
      <c r="J15" s="654">
        <f>IFERROR(VLOOKUP(CONCATENATE(J$5,$B15,$A$16),Help!$A$382:$F$625,6,0)/1000,"")</f>
        <v>3708.5329999999999</v>
      </c>
      <c r="K15" s="655">
        <f>IFERROR(VLOOKUP(CONCATENATE(K$5,$B15,$A$16),Help!$A$382:$F$625,6,0)/1000,"")</f>
        <v>3796.5680000000002</v>
      </c>
      <c r="L15" s="655">
        <f>IFERROR(VLOOKUP(CONCATENATE(L$5,$B15,$A$16),Help!$A$382:$F$625,6,0)/1000,"")</f>
        <v>4295.8389999999999</v>
      </c>
      <c r="M15" s="655">
        <f>IFERROR(VLOOKUP(CONCATENATE(M$5,$B15,$A$16),Help!$A$382:$F$625,6,0)/1000,"")</f>
        <v>3904.8739999999998</v>
      </c>
      <c r="N15" s="655">
        <f>IFERROR(VLOOKUP(CONCATENATE(N$5,$B15,$A$16),Help!$A$382:$F$625,6,0)/1000,"")</f>
        <v>3465.0619999999999</v>
      </c>
      <c r="O15" s="301">
        <f>IF(N12="","",SUM(C15:N15))</f>
        <v>45463.904999999992</v>
      </c>
      <c r="P15" s="304">
        <f>SUM(C15:N15)</f>
        <v>45463.904999999992</v>
      </c>
      <c r="Q15" s="79"/>
    </row>
    <row r="16" spans="1:19" ht="12.75" customHeight="1" x14ac:dyDescent="0.2">
      <c r="A16" s="29" t="s">
        <v>10</v>
      </c>
      <c r="B16" s="488">
        <f>PopisTabulek!$B$38</f>
        <v>2017</v>
      </c>
      <c r="C16" s="654">
        <f>IFERROR(VLOOKUP(CONCATENATE(C$5,$B16,$A$16),Help!$A$382:$F$625,6,0)/1000,"")</f>
        <v>3806.8850000000002</v>
      </c>
      <c r="D16" s="654">
        <f>IFERROR(VLOOKUP(CONCATENATE(D$5,$B16,$A$16),Help!$A$382:$F$625,6,0)/1000,"")</f>
        <v>3413.4070000000002</v>
      </c>
      <c r="E16" s="654">
        <f>IFERROR(VLOOKUP(CONCATENATE(E$5,$B16,$A$16),Help!$A$382:$F$625,6,0)/1000,"")</f>
        <v>4175.5280000000002</v>
      </c>
      <c r="F16" s="654">
        <f>IFERROR(VLOOKUP(CONCATENATE(F$5,$B16,$A$16),Help!$A$382:$F$625,6,0)/1000,"")</f>
        <v>3317.6840000000002</v>
      </c>
      <c r="G16" s="654">
        <f>IFERROR(VLOOKUP(CONCATENATE(G$5,$B16,$A$16),Help!$A$382:$F$625,6,0)/1000,"")</f>
        <v>3929.5219999999999</v>
      </c>
      <c r="H16" s="654">
        <f>IFERROR(VLOOKUP(CONCATENATE(H$5,$B16,$A$16),Help!$A$382:$F$625,6,0)/1000,"")</f>
        <v>3946.509</v>
      </c>
      <c r="I16" s="654">
        <f>IFERROR(VLOOKUP(CONCATENATE(I$5,$B16,$A$16),Help!$A$382:$F$625,6,0)/1000,"")</f>
        <v>3427.7629999999999</v>
      </c>
      <c r="J16" s="654">
        <f>IFERROR(VLOOKUP(CONCATENATE(J$5,$B16,$A$16),Help!$A$382:$F$625,6,0)/1000,"")</f>
        <v>3599.8719999999998</v>
      </c>
      <c r="K16" s="654">
        <f>IFERROR(VLOOKUP(CONCATENATE(K$5,$B16,$A$16),Help!$A$382:$F$625,6,0)/1000,"")</f>
        <v>4035.7919999999999</v>
      </c>
      <c r="L16" s="654">
        <f>IFERROR(VLOOKUP(CONCATENATE(L$5,$B16,$A$16),Help!$A$382:$F$625,6,0)/1000,"")</f>
        <v>3918.56</v>
      </c>
      <c r="M16" s="654">
        <f>IFERROR(VLOOKUP(CONCATENATE(M$5,$B16,$A$16),Help!$A$382:$F$625,6,0)/1000,"")</f>
        <v>3899.2669999999998</v>
      </c>
      <c r="N16" s="654">
        <f>IFERROR(VLOOKUP(CONCATENATE(N$5,$B16,$A$16),Help!$A$382:$F$625,6,0)/1000,"")</f>
        <v>3591.9810000000002</v>
      </c>
      <c r="O16" s="301">
        <f>SUM(C16:N16)</f>
        <v>45062.77</v>
      </c>
      <c r="P16" s="301">
        <f>IF(D15="",C16,IF(E15="",SUM(C16:D16),IF(F15="",SUM(C16:E16),IF(G15="",SUM(C16:F16),IF(H15="",SUM(C16:G16),IF(I15="",SUM(C16:H16),IF(J15="",SUM(C16:I16),IF(K15="",SUM(C16:J16),IF(L15="",SUM(C16:K16),IF(M15="",SUM(C16:L16),IF(N15="",SUM(C16:M16),SUM(C16:N16))))))))))))</f>
        <v>45062.77</v>
      </c>
      <c r="Q16" s="79"/>
    </row>
    <row r="17" spans="1:17" ht="12.75" customHeight="1" x14ac:dyDescent="0.2">
      <c r="A17" s="27"/>
      <c r="B17" s="489" t="s">
        <v>4</v>
      </c>
      <c r="C17" s="307">
        <f t="shared" ref="C17" si="8">C15/C16*100</f>
        <v>88.817524038682535</v>
      </c>
      <c r="D17" s="380">
        <f>IF(D15="","",D15/D16*100)</f>
        <v>103.94043253558687</v>
      </c>
      <c r="E17" s="307">
        <f t="shared" ref="E17:O17" si="9">IF(E15="","",E15/E16*100)</f>
        <v>98.441658156764831</v>
      </c>
      <c r="F17" s="307">
        <f t="shared" si="9"/>
        <v>110.08191256310124</v>
      </c>
      <c r="G17" s="307">
        <f t="shared" si="9"/>
        <v>94.52628080463731</v>
      </c>
      <c r="H17" s="307">
        <f t="shared" si="9"/>
        <v>99.12923041604617</v>
      </c>
      <c r="I17" s="307">
        <f t="shared" si="9"/>
        <v>115.95708338061878</v>
      </c>
      <c r="J17" s="307">
        <f t="shared" si="9"/>
        <v>103.01846843443323</v>
      </c>
      <c r="K17" s="307">
        <f t="shared" si="9"/>
        <v>94.072439808592719</v>
      </c>
      <c r="L17" s="307">
        <f t="shared" si="9"/>
        <v>109.62800110244579</v>
      </c>
      <c r="M17" s="307">
        <f t="shared" si="9"/>
        <v>100.1437962570914</v>
      </c>
      <c r="N17" s="307">
        <f t="shared" si="9"/>
        <v>96.466601577235494</v>
      </c>
      <c r="O17" s="302">
        <f t="shared" si="9"/>
        <v>100.89016942367279</v>
      </c>
      <c r="P17" s="302">
        <f>P15/P16*100</f>
        <v>100.89016942367279</v>
      </c>
      <c r="Q17" s="79"/>
    </row>
    <row r="18" spans="1:17" ht="12.75" customHeight="1" x14ac:dyDescent="0.2">
      <c r="A18" s="29"/>
      <c r="B18" s="488">
        <f>PopisTabulek!$B$37</f>
        <v>2018</v>
      </c>
      <c r="C18" s="654">
        <f>IFERROR(VLOOKUP(CONCATENATE(C$5,$B18,$A$19),Help!$A$382:$F$625,6,0)/1000,"")</f>
        <v>20253.233</v>
      </c>
      <c r="D18" s="308">
        <f>IFERROR(VLOOKUP(CONCATENATE(D$5,$B18,$A$19),Help!$A$382:$F$625,6,0)/1000,"")</f>
        <v>16146.491</v>
      </c>
      <c r="E18" s="308">
        <f>IFERROR(VLOOKUP(CONCATENATE(E$5,$B18,$A$19),Help!$A$382:$F$625,6,0)/1000,"")</f>
        <v>19657.611000000001</v>
      </c>
      <c r="F18" s="308">
        <f>IFERROR(VLOOKUP(CONCATENATE(F$5,$B18,$A$19),Help!$A$382:$F$625,6,0)/1000,"")</f>
        <v>18871.184000000001</v>
      </c>
      <c r="G18" s="308">
        <f>IFERROR(VLOOKUP(CONCATENATE(G$5,$B18,$A$19),Help!$A$382:$F$625,6,0)/1000,"")</f>
        <v>22456.563999999998</v>
      </c>
      <c r="H18" s="308">
        <f>IFERROR(VLOOKUP(CONCATENATE(H$5,$B18,$A$19),Help!$A$382:$F$625,6,0)/1000,"")</f>
        <v>20387.375</v>
      </c>
      <c r="I18" s="308">
        <f>IFERROR(VLOOKUP(CONCATENATE(I$5,$B18,$A$19),Help!$A$382:$F$625,6,0)/1000,"")</f>
        <v>18509.524000000001</v>
      </c>
      <c r="J18" s="308">
        <f>IFERROR(VLOOKUP(CONCATENATE(J$5,$B18,$A$19),Help!$A$382:$F$625,6,0)/1000,"")</f>
        <v>18895.152999999998</v>
      </c>
      <c r="K18" s="308">
        <f>IFERROR(VLOOKUP(CONCATENATE(K$5,$B18,$A$19),Help!$A$382:$F$625,6,0)/1000,"")</f>
        <v>20850.238000000001</v>
      </c>
      <c r="L18" s="308">
        <f>IFERROR(VLOOKUP(CONCATENATE(L$5,$B18,$A$19),Help!$A$382:$F$625,6,0)/1000,"")</f>
        <v>22598.39</v>
      </c>
      <c r="M18" s="308">
        <f>IFERROR(VLOOKUP(CONCATENATE(M$5,$B18,$A$19),Help!$A$382:$F$625,6,0)/1000,"")</f>
        <v>20708.382000000001</v>
      </c>
      <c r="N18" s="308">
        <f>IFERROR(VLOOKUP(CONCATENATE(N$5,$B18,$A$19),Help!$A$382:$F$625,6,0)/1000,"")</f>
        <v>16235.09</v>
      </c>
      <c r="O18" s="301">
        <f>IF(N15="","",SUM(C18:N18))</f>
        <v>235569.23499999999</v>
      </c>
      <c r="P18" s="304">
        <f>SUM(C18:N18)</f>
        <v>235569.23499999999</v>
      </c>
      <c r="Q18" s="79"/>
    </row>
    <row r="19" spans="1:17" ht="12.75" customHeight="1" x14ac:dyDescent="0.2">
      <c r="A19" s="29" t="s">
        <v>43</v>
      </c>
      <c r="B19" s="488">
        <f>PopisTabulek!$B$38</f>
        <v>2017</v>
      </c>
      <c r="C19" s="654">
        <f>IFERROR(VLOOKUP(CONCATENATE(C$5,$B19,$A$19),Help!$A$382:$F$625,6,0)/1000,"")</f>
        <v>18144.039000000001</v>
      </c>
      <c r="D19" s="308">
        <f>IFERROR(VLOOKUP(CONCATENATE(D$5,$B19,$A$19),Help!$A$382:$F$625,6,0)/1000,"")</f>
        <v>18591.148000000001</v>
      </c>
      <c r="E19" s="308">
        <f>IFERROR(VLOOKUP(CONCATENATE(E$5,$B19,$A$19),Help!$A$382:$F$625,6,0)/1000,"")</f>
        <v>19746.800999999999</v>
      </c>
      <c r="F19" s="309">
        <f>IFERROR(VLOOKUP(CONCATENATE(F$5,$B19,$A$19),Help!$A$382:$F$625,6,0)/1000,"")</f>
        <v>17954.396000000001</v>
      </c>
      <c r="G19" s="308">
        <f>IFERROR(VLOOKUP(CONCATENATE(G$5,$B19,$A$19),Help!$A$382:$F$625,6,0)/1000,"")</f>
        <v>22017.85</v>
      </c>
      <c r="H19" s="308">
        <f>IFERROR(VLOOKUP(CONCATENATE(H$5,$B19,$A$19),Help!$A$382:$F$625,6,0)/1000,"")</f>
        <v>18806.814999999999</v>
      </c>
      <c r="I19" s="303">
        <f>IFERROR(VLOOKUP(CONCATENATE(I$5,$B19,$A$19),Help!$A$382:$F$625,6,0)/1000,"")</f>
        <v>16293.773999999999</v>
      </c>
      <c r="J19" s="303">
        <f>IFERROR(VLOOKUP(CONCATENATE(J$5,$B19,$A$19),Help!$A$382:$F$625,6,0)/1000,"")</f>
        <v>17004.149000000001</v>
      </c>
      <c r="K19" s="303">
        <f>IFERROR(VLOOKUP(CONCATENATE(K$5,$B19,$A$19),Help!$A$382:$F$625,6,0)/1000,"")</f>
        <v>16951.310000000001</v>
      </c>
      <c r="L19" s="303">
        <f>IFERROR(VLOOKUP(CONCATENATE(L$5,$B19,$A$19),Help!$A$382:$F$625,6,0)/1000,"")</f>
        <v>20096.606</v>
      </c>
      <c r="M19" s="303">
        <f>IFERROR(VLOOKUP(CONCATENATE(M$5,$B19,$A$19),Help!$A$382:$F$625,6,0)/1000,"")</f>
        <v>19470.37</v>
      </c>
      <c r="N19" s="300">
        <f>IFERROR(VLOOKUP(CONCATENATE(N$5,$B19,$A$19),Help!$A$382:$F$625,6,0)/1000,"")</f>
        <v>16611.707999999999</v>
      </c>
      <c r="O19" s="304">
        <f>SUM(C19:N19)</f>
        <v>221688.96600000001</v>
      </c>
      <c r="P19" s="301">
        <f>IF(D18="",C19,IF(E18="",SUM(C19:D19),IF(F18="",SUM(C19:E19),IF(G18="",SUM(C19:F19),IF(H18="",SUM(C19:G19),IF(I18="",SUM(C19:H19),IF(J18="",SUM(C19:I19),IF(K18="",SUM(C19:J19),IF(L18="",SUM(C19:K19),IF(M18="",SUM(C19:L19),IF(N18="",SUM(C19:M19),SUM(C19:N19))))))))))))</f>
        <v>221688.96600000001</v>
      </c>
      <c r="Q19" s="79"/>
    </row>
    <row r="20" spans="1:17" ht="12.75" customHeight="1" x14ac:dyDescent="0.2">
      <c r="A20" s="30" t="s">
        <v>44</v>
      </c>
      <c r="B20" s="489" t="s">
        <v>4</v>
      </c>
      <c r="C20" s="307">
        <f t="shared" ref="C20" si="10">C18/C19*100</f>
        <v>111.62472148566258</v>
      </c>
      <c r="D20" s="380">
        <f>IF(D18="","",D18/D19*100)</f>
        <v>86.850424729016197</v>
      </c>
      <c r="E20" s="307">
        <f t="shared" ref="E20:O20" si="11">IF(E18="","",E18/E19*100)</f>
        <v>99.548331904494319</v>
      </c>
      <c r="F20" s="307">
        <f t="shared" si="11"/>
        <v>105.10620351695485</v>
      </c>
      <c r="G20" s="307">
        <f t="shared" si="11"/>
        <v>101.99253787268057</v>
      </c>
      <c r="H20" s="307">
        <f t="shared" si="11"/>
        <v>108.40418752457555</v>
      </c>
      <c r="I20" s="307">
        <f t="shared" si="11"/>
        <v>113.59875250509796</v>
      </c>
      <c r="J20" s="307">
        <f t="shared" si="11"/>
        <v>111.12083880234169</v>
      </c>
      <c r="K20" s="307">
        <f t="shared" si="11"/>
        <v>123.00074743485901</v>
      </c>
      <c r="L20" s="307">
        <f t="shared" si="11"/>
        <v>112.44878861634646</v>
      </c>
      <c r="M20" s="307">
        <f t="shared" si="11"/>
        <v>106.35844105684691</v>
      </c>
      <c r="N20" s="307">
        <f t="shared" si="11"/>
        <v>97.732815915136484</v>
      </c>
      <c r="O20" s="302">
        <f t="shared" si="11"/>
        <v>106.26114562688697</v>
      </c>
      <c r="P20" s="302">
        <f>P18/P19*100</f>
        <v>106.26114562688697</v>
      </c>
      <c r="Q20" s="79"/>
    </row>
    <row r="21" spans="1:17" ht="12.75" customHeight="1" x14ac:dyDescent="0.2">
      <c r="A21" s="24"/>
      <c r="B21" s="488">
        <f>PopisTabulek!$B$37</f>
        <v>2018</v>
      </c>
      <c r="C21" s="654">
        <f>IFERROR(VLOOKUP(CONCATENATE(C$5,$B21,$A$22),Help!$A$382:$F$625,6,0)/1000,"")</f>
        <v>28925.055</v>
      </c>
      <c r="D21" s="654">
        <f>IFERROR(VLOOKUP(CONCATENATE(D$5,$B21,$A$22),Help!$A$382:$F$625,6,0)/1000,"")</f>
        <v>25708.736000000001</v>
      </c>
      <c r="E21" s="654">
        <f>IFERROR(VLOOKUP(CONCATENATE(E$5,$B21,$A$22),Help!$A$382:$F$625,6,0)/1000,"")</f>
        <v>25124.348999999998</v>
      </c>
      <c r="F21" s="654">
        <f>IFERROR(VLOOKUP(CONCATENATE(F$5,$B21,$A$22),Help!$A$382:$F$625,6,0)/1000,"")</f>
        <v>25997.363000000001</v>
      </c>
      <c r="G21" s="654">
        <f>IFERROR(VLOOKUP(CONCATENATE(G$5,$B21,$A$22),Help!$A$382:$F$625,6,0)/1000,"")</f>
        <v>26627.414000000001</v>
      </c>
      <c r="H21" s="654">
        <f>IFERROR(VLOOKUP(CONCATENATE(H$5,$B21,$A$22),Help!$A$382:$F$625,6,0)/1000,"")</f>
        <v>26085.161</v>
      </c>
      <c r="I21" s="654">
        <f>IFERROR(VLOOKUP(CONCATENATE(I$5,$B21,$A$22),Help!$A$382:$F$625,6,0)/1000,"")</f>
        <v>26211.288</v>
      </c>
      <c r="J21" s="654">
        <f>IFERROR(VLOOKUP(CONCATENATE(J$5,$B21,$A$22),Help!$A$382:$F$625,6,0)/1000,"")</f>
        <v>28128.57</v>
      </c>
      <c r="K21" s="655">
        <f>IFERROR(VLOOKUP(CONCATENATE(K$5,$B21,$A$22),Help!$A$382:$F$625,6,0)/1000,"")</f>
        <v>25499.59</v>
      </c>
      <c r="L21" s="655">
        <f>IFERROR(VLOOKUP(CONCATENATE(L$5,$B21,$A$22),Help!$A$382:$F$625,6,0)/1000,"")</f>
        <v>29816.181</v>
      </c>
      <c r="M21" s="655">
        <f>IFERROR(VLOOKUP(CONCATENATE(M$5,$B21,$A$22),Help!$A$382:$F$625,6,0)/1000,"")</f>
        <v>26638.782999999999</v>
      </c>
      <c r="N21" s="655">
        <f>IFERROR(VLOOKUP(CONCATENATE(N$5,$B21,$A$22),Help!$A$382:$F$625,6,0)/1000,"")</f>
        <v>22291.633000000002</v>
      </c>
      <c r="O21" s="301">
        <f>IF(N18="","",SUM(C21:N21))</f>
        <v>317054.12300000002</v>
      </c>
      <c r="P21" s="304">
        <f>SUM(C21:N21)</f>
        <v>317054.12300000002</v>
      </c>
      <c r="Q21" s="79"/>
    </row>
    <row r="22" spans="1:17" ht="12.75" customHeight="1" x14ac:dyDescent="0.2">
      <c r="A22" s="24" t="s">
        <v>12</v>
      </c>
      <c r="B22" s="488">
        <f>PopisTabulek!$B$38</f>
        <v>2017</v>
      </c>
      <c r="C22" s="654">
        <f>IFERROR(VLOOKUP(CONCATENATE(C$5,$B22,$A$22),Help!$A$382:$F$625,6,0)/1000,"")</f>
        <v>27687.399000000001</v>
      </c>
      <c r="D22" s="654">
        <f>IFERROR(VLOOKUP(CONCATENATE(D$5,$B22,$A$22),Help!$A$382:$F$625,6,0)/1000,"")</f>
        <v>25251.366999999998</v>
      </c>
      <c r="E22" s="654">
        <f>IFERROR(VLOOKUP(CONCATENATE(E$5,$B22,$A$22),Help!$A$382:$F$625,6,0)/1000,"")</f>
        <v>27190.486000000001</v>
      </c>
      <c r="F22" s="654">
        <f>IFERROR(VLOOKUP(CONCATENATE(F$5,$B22,$A$22),Help!$A$382:$F$625,6,0)/1000,"")</f>
        <v>24696.325000000001</v>
      </c>
      <c r="G22" s="654">
        <f>IFERROR(VLOOKUP(CONCATENATE(G$5,$B22,$A$22),Help!$A$382:$F$625,6,0)/1000,"")</f>
        <v>26595.501</v>
      </c>
      <c r="H22" s="654">
        <f>IFERROR(VLOOKUP(CONCATENATE(H$5,$B22,$A$22),Help!$A$382:$F$625,6,0)/1000,"")</f>
        <v>24846.146000000001</v>
      </c>
      <c r="I22" s="654">
        <f>IFERROR(VLOOKUP(CONCATENATE(I$5,$B22,$A$22),Help!$A$382:$F$625,6,0)/1000,"")</f>
        <v>23368.093000000001</v>
      </c>
      <c r="J22" s="654">
        <f>IFERROR(VLOOKUP(CONCATENATE(J$5,$B22,$A$22),Help!$A$382:$F$625,6,0)/1000,"")</f>
        <v>26096.405999999999</v>
      </c>
      <c r="K22" s="654">
        <f>IFERROR(VLOOKUP(CONCATENATE(K$5,$B22,$A$22),Help!$A$382:$F$625,6,0)/1000,"")</f>
        <v>24232.83</v>
      </c>
      <c r="L22" s="654">
        <f>IFERROR(VLOOKUP(CONCATENATE(L$5,$B22,$A$22),Help!$A$382:$F$625,6,0)/1000,"")</f>
        <v>30567.321</v>
      </c>
      <c r="M22" s="654">
        <f>IFERROR(VLOOKUP(CONCATENATE(M$5,$B22,$A$22),Help!$A$382:$F$625,6,0)/1000,"")</f>
        <v>27116.868999999999</v>
      </c>
      <c r="N22" s="654">
        <f>IFERROR(VLOOKUP(CONCATENATE(N$5,$B22,$A$22),Help!$A$382:$F$625,6,0)/1000,"")</f>
        <v>22793.848999999998</v>
      </c>
      <c r="O22" s="301">
        <f>SUM(C22:N22)</f>
        <v>310442.592</v>
      </c>
      <c r="P22" s="301">
        <f>IF(D21="",C22,IF(E21="",SUM(C22:D22),IF(F21="",SUM(C22:E22),IF(G21="",SUM(C22:F22),IF(H21="",SUM(C22:G22),IF(I21="",SUM(C22:H22),IF(J21="",SUM(C22:I22),IF(K21="",SUM(C22:J22),IF(L21="",SUM(C22:K22),IF(M21="",SUM(C22:L22),IF(N21="",SUM(C22:M22),SUM(C22:N22))))))))))))</f>
        <v>310442.592</v>
      </c>
      <c r="Q22" s="79"/>
    </row>
    <row r="23" spans="1:17" ht="12.75" customHeight="1" x14ac:dyDescent="0.2">
      <c r="A23" s="27"/>
      <c r="B23" s="489" t="s">
        <v>4</v>
      </c>
      <c r="C23" s="307">
        <f t="shared" ref="C23" si="12">C21/C22*100</f>
        <v>104.47010569681898</v>
      </c>
      <c r="D23" s="380">
        <f>IF(D21="","",D21/D22*100)</f>
        <v>101.81126431689817</v>
      </c>
      <c r="E23" s="307">
        <f t="shared" ref="E23:O23" si="13">IF(E21="","",E21/E22*100)</f>
        <v>92.401250202000796</v>
      </c>
      <c r="F23" s="307">
        <f t="shared" si="13"/>
        <v>105.26814414695305</v>
      </c>
      <c r="G23" s="307">
        <f t="shared" si="13"/>
        <v>100.11999397943283</v>
      </c>
      <c r="H23" s="307">
        <f t="shared" si="13"/>
        <v>104.98674925278149</v>
      </c>
      <c r="I23" s="307">
        <f t="shared" si="13"/>
        <v>112.16699625425146</v>
      </c>
      <c r="J23" s="307">
        <f t="shared" si="13"/>
        <v>107.78714126382</v>
      </c>
      <c r="K23" s="307">
        <f t="shared" si="13"/>
        <v>105.22745383019647</v>
      </c>
      <c r="L23" s="307">
        <f t="shared" si="13"/>
        <v>97.542669833578159</v>
      </c>
      <c r="M23" s="307">
        <f t="shared" si="13"/>
        <v>98.236942472967655</v>
      </c>
      <c r="N23" s="307">
        <f t="shared" si="13"/>
        <v>97.796703838829515</v>
      </c>
      <c r="O23" s="302">
        <f t="shared" si="13"/>
        <v>102.12971131229314</v>
      </c>
      <c r="P23" s="302">
        <f>P21/P22*100</f>
        <v>102.12971131229314</v>
      </c>
      <c r="Q23" s="79"/>
    </row>
    <row r="24" spans="1:17" ht="12.75" customHeight="1" x14ac:dyDescent="0.2">
      <c r="A24" s="24"/>
      <c r="B24" s="488">
        <f>PopisTabulek!$B$37</f>
        <v>2018</v>
      </c>
      <c r="C24" s="654">
        <f>IFERROR(VLOOKUP(CONCATENATE(C$5,$B24,$A$25),Help!$A$382:$F$625,6,0)/1000,"")</f>
        <v>1787.7360000000001</v>
      </c>
      <c r="D24" s="654">
        <f>IFERROR(VLOOKUP(CONCATENATE(D$5,$B24,$A$25),Help!$A$382:$F$625,6,0)/1000,"")</f>
        <v>1764.0309999999999</v>
      </c>
      <c r="E24" s="654">
        <f>IFERROR(VLOOKUP(CONCATENATE(E$5,$B24,$A$25),Help!$A$382:$F$625,6,0)/1000,"")</f>
        <v>1968.606</v>
      </c>
      <c r="F24" s="654">
        <f>IFERROR(VLOOKUP(CONCATENATE(F$5,$B24,$A$25),Help!$A$382:$F$625,6,0)/1000,"")</f>
        <v>1921.3979999999999</v>
      </c>
      <c r="G24" s="654">
        <f>IFERROR(VLOOKUP(CONCATENATE(G$5,$B24,$A$25),Help!$A$382:$F$625,6,0)/1000,"")</f>
        <v>1985.3340000000001</v>
      </c>
      <c r="H24" s="654">
        <f>IFERROR(VLOOKUP(CONCATENATE(H$5,$B24,$A$25),Help!$A$382:$F$625,6,0)/1000,"")</f>
        <v>1711.318</v>
      </c>
      <c r="I24" s="654">
        <f>IFERROR(VLOOKUP(CONCATENATE(I$5,$B24,$A$25),Help!$A$382:$F$625,6,0)/1000,"")</f>
        <v>2075.2080000000001</v>
      </c>
      <c r="J24" s="654">
        <f>IFERROR(VLOOKUP(CONCATENATE(J$5,$B24,$A$25),Help!$A$382:$F$625,6,0)/1000,"")</f>
        <v>1788.5940000000001</v>
      </c>
      <c r="K24" s="655">
        <f>IFERROR(VLOOKUP(CONCATENATE(K$5,$B24,$A$25),Help!$A$382:$F$625,6,0)/1000,"")</f>
        <v>2301.8890000000001</v>
      </c>
      <c r="L24" s="655">
        <f>IFERROR(VLOOKUP(CONCATENATE(L$5,$B24,$A$25),Help!$A$382:$F$625,6,0)/1000,"")</f>
        <v>2364.6610000000001</v>
      </c>
      <c r="M24" s="655">
        <f>IFERROR(VLOOKUP(CONCATENATE(M$5,$B24,$A$25),Help!$A$382:$F$625,6,0)/1000,"")</f>
        <v>2316.3330000000001</v>
      </c>
      <c r="N24" s="655">
        <f>IFERROR(VLOOKUP(CONCATENATE(N$5,$B24,$A$25),Help!$A$382:$F$625,6,0)/1000,"")</f>
        <v>1852.4880000000001</v>
      </c>
      <c r="O24" s="301">
        <f>IF(N21="","",SUM(C24:N24))</f>
        <v>23837.595999999998</v>
      </c>
      <c r="P24" s="301">
        <f>SUM(C24:N24)</f>
        <v>23837.595999999998</v>
      </c>
      <c r="Q24" s="79"/>
    </row>
    <row r="25" spans="1:17" ht="12.75" customHeight="1" x14ac:dyDescent="0.2">
      <c r="A25" s="24" t="s">
        <v>128</v>
      </c>
      <c r="B25" s="488">
        <f>PopisTabulek!$B$38</f>
        <v>2017</v>
      </c>
      <c r="C25" s="654">
        <f>IFERROR(VLOOKUP(CONCATENATE(C$5,$B25,$A$25),Help!$A$382:$F$625,6,0)/1000,"")</f>
        <v>1548.713</v>
      </c>
      <c r="D25" s="654">
        <f>IFERROR(VLOOKUP(CONCATENATE(D$5,$B25,$A$25),Help!$A$382:$F$625,6,0)/1000,"")</f>
        <v>2055.4229999999998</v>
      </c>
      <c r="E25" s="654">
        <f>IFERROR(VLOOKUP(CONCATENATE(E$5,$B25,$A$25),Help!$A$382:$F$625,6,0)/1000,"")</f>
        <v>2343.6289999999999</v>
      </c>
      <c r="F25" s="654">
        <f>IFERROR(VLOOKUP(CONCATENATE(F$5,$B25,$A$25),Help!$A$382:$F$625,6,0)/1000,"")</f>
        <v>1720.1780000000001</v>
      </c>
      <c r="G25" s="654">
        <f>IFERROR(VLOOKUP(CONCATENATE(G$5,$B25,$A$25),Help!$A$382:$F$625,6,0)/1000,"")</f>
        <v>1787.68</v>
      </c>
      <c r="H25" s="654">
        <f>IFERROR(VLOOKUP(CONCATENATE(H$5,$B25,$A$25),Help!$A$382:$F$625,6,0)/1000,"")</f>
        <v>1858.0219999999999</v>
      </c>
      <c r="I25" s="654">
        <f>IFERROR(VLOOKUP(CONCATENATE(I$5,$B25,$A$25),Help!$A$382:$F$625,6,0)/1000,"")</f>
        <v>1159.674</v>
      </c>
      <c r="J25" s="654">
        <f>IFERROR(VLOOKUP(CONCATENATE(J$5,$B25,$A$25),Help!$A$382:$F$625,6,0)/1000,"")</f>
        <v>1635.9680000000001</v>
      </c>
      <c r="K25" s="654">
        <f>IFERROR(VLOOKUP(CONCATENATE(K$5,$B25,$A$25),Help!$A$382:$F$625,6,0)/1000,"")</f>
        <v>1848.365</v>
      </c>
      <c r="L25" s="654">
        <f>IFERROR(VLOOKUP(CONCATENATE(L$5,$B25,$A$25),Help!$A$382:$F$625,6,0)/1000,"")</f>
        <v>1975.2550000000001</v>
      </c>
      <c r="M25" s="654">
        <f>IFERROR(VLOOKUP(CONCATENATE(M$5,$B25,$A$25),Help!$A$382:$F$625,6,0)/1000,"")</f>
        <v>1961.3720000000001</v>
      </c>
      <c r="N25" s="654">
        <f>IFERROR(VLOOKUP(CONCATENATE(N$5,$B25,$A$25),Help!$A$382:$F$625,6,0)/1000,"")</f>
        <v>1749.8910000000001</v>
      </c>
      <c r="O25" s="301">
        <f>SUM(C25:N25)</f>
        <v>21644.17</v>
      </c>
      <c r="P25" s="301">
        <f>IF(D24="",C25,IF(E24="",SUM(C25:D25),IF(F24="",SUM(C25:E25),IF(G24="",SUM(C25:F25),IF(H24="",SUM(C25:G25),IF(I24="",SUM(C25:H25),IF(J24="",SUM(C25:I25),IF(K24="",SUM(C25:J25),IF(L24="",SUM(C25:K25),IF(M24="",SUM(C25:L25),IF(N24="",SUM(C25:M25),SUM(C25:N25))))))))))))</f>
        <v>21644.17</v>
      </c>
      <c r="Q25" s="79"/>
    </row>
    <row r="26" spans="1:17" ht="12.75" customHeight="1" x14ac:dyDescent="0.2">
      <c r="A26" s="28" t="s">
        <v>86</v>
      </c>
      <c r="B26" s="489" t="s">
        <v>4</v>
      </c>
      <c r="C26" s="307">
        <f t="shared" ref="C26" si="14">C24/C25*100</f>
        <v>115.43365362078062</v>
      </c>
      <c r="D26" s="380">
        <f>IF(D24="","",D24/D25*100)</f>
        <v>85.823258764740899</v>
      </c>
      <c r="E26" s="307">
        <f t="shared" ref="E26:O26" si="15">IF(E24="","",E24/E25*100)</f>
        <v>83.998192546687207</v>
      </c>
      <c r="F26" s="307">
        <f t="shared" si="15"/>
        <v>111.6976266409639</v>
      </c>
      <c r="G26" s="307">
        <f t="shared" si="15"/>
        <v>111.05645305647542</v>
      </c>
      <c r="H26" s="307">
        <f t="shared" si="15"/>
        <v>92.104291553060193</v>
      </c>
      <c r="I26" s="307">
        <f t="shared" si="15"/>
        <v>178.94753180635249</v>
      </c>
      <c r="J26" s="307">
        <f t="shared" si="15"/>
        <v>109.32940008606525</v>
      </c>
      <c r="K26" s="307">
        <f t="shared" si="15"/>
        <v>124.53649576788135</v>
      </c>
      <c r="L26" s="307">
        <f t="shared" si="15"/>
        <v>119.71421411412703</v>
      </c>
      <c r="M26" s="307">
        <f t="shared" si="15"/>
        <v>118.09758679128693</v>
      </c>
      <c r="N26" s="307">
        <f t="shared" si="15"/>
        <v>105.86305089859881</v>
      </c>
      <c r="O26" s="302">
        <f t="shared" si="15"/>
        <v>110.13402685342058</v>
      </c>
      <c r="P26" s="302">
        <f>P24/P25*100</f>
        <v>110.13402685342058</v>
      </c>
      <c r="Q26" s="79"/>
    </row>
    <row r="27" spans="1:17" ht="12.75" customHeight="1" x14ac:dyDescent="0.2">
      <c r="A27" s="29"/>
      <c r="B27" s="488">
        <f>PopisTabulek!$B$37</f>
        <v>2018</v>
      </c>
      <c r="C27" s="654">
        <f>IFERROR(VLOOKUP(CONCATENATE(C$5,$B27,$A$28),Help!$A$382:$F$625,6,0)/1000,"")</f>
        <v>12364.453</v>
      </c>
      <c r="D27" s="654">
        <f>IFERROR(VLOOKUP(CONCATENATE(D$5,$B27,$A$28),Help!$A$382:$F$625,6,0)/1000,"")</f>
        <v>11834.857</v>
      </c>
      <c r="E27" s="654">
        <f>IFERROR(VLOOKUP(CONCATENATE(E$5,$B27,$A$28),Help!$A$382:$F$625,6,0)/1000,"")</f>
        <v>13800.325000000001</v>
      </c>
      <c r="F27" s="654">
        <f>IFERROR(VLOOKUP(CONCATENATE(F$5,$B27,$A$28),Help!$A$382:$F$625,6,0)/1000,"")</f>
        <v>13087.114</v>
      </c>
      <c r="G27" s="654">
        <f>IFERROR(VLOOKUP(CONCATENATE(G$5,$B27,$A$28),Help!$A$382:$F$625,6,0)/1000,"")</f>
        <v>17611.674999999999</v>
      </c>
      <c r="H27" s="654">
        <f>IFERROR(VLOOKUP(CONCATENATE(H$5,$B27,$A$28),Help!$A$382:$F$625,6,0)/1000,"")</f>
        <v>17416.538</v>
      </c>
      <c r="I27" s="654">
        <f>IFERROR(VLOOKUP(CONCATENATE(I$5,$B27,$A$28),Help!$A$382:$F$625,6,0)/1000,"")</f>
        <v>17737.259999999998</v>
      </c>
      <c r="J27" s="654">
        <f>IFERROR(VLOOKUP(CONCATENATE(J$5,$B27,$A$28),Help!$A$382:$F$625,6,0)/1000,"")</f>
        <v>18974.504000000001</v>
      </c>
      <c r="K27" s="655">
        <f>IFERROR(VLOOKUP(CONCATENATE(K$5,$B27,$A$28),Help!$A$382:$F$625,6,0)/1000,"")</f>
        <v>16366.282999999999</v>
      </c>
      <c r="L27" s="655">
        <f>IFERROR(VLOOKUP(CONCATENATE(L$5,$B27,$A$28),Help!$A$382:$F$625,6,0)/1000,"")</f>
        <v>20532.261999999999</v>
      </c>
      <c r="M27" s="655">
        <f>IFERROR(VLOOKUP(CONCATENATE(M$5,$B27,$A$28),Help!$A$382:$F$625,6,0)/1000,"")</f>
        <v>18961.598999999998</v>
      </c>
      <c r="N27" s="655">
        <f>IFERROR(VLOOKUP(CONCATENATE(N$5,$B27,$A$28),Help!$A$382:$F$625,6,0)/1000,"")</f>
        <v>16570.337</v>
      </c>
      <c r="O27" s="301">
        <f>IF(N24="","",SUM(C27:N27))</f>
        <v>195257.20699999997</v>
      </c>
      <c r="P27" s="301">
        <f>SUM(C27:N27)</f>
        <v>195257.20699999997</v>
      </c>
      <c r="Q27" s="79"/>
    </row>
    <row r="28" spans="1:17" ht="12.75" customHeight="1" x14ac:dyDescent="0.2">
      <c r="A28" s="24" t="s">
        <v>88</v>
      </c>
      <c r="B28" s="488">
        <f>PopisTabulek!$B$38</f>
        <v>2017</v>
      </c>
      <c r="C28" s="654">
        <f>IFERROR(VLOOKUP(CONCATENATE(C$5,$B28,$A$28),Help!$A$382:$F$625,6,0)/1000,"")</f>
        <v>12925.313</v>
      </c>
      <c r="D28" s="654">
        <f>IFERROR(VLOOKUP(CONCATENATE(D$5,$B28,$A$28),Help!$A$382:$F$625,6,0)/1000,"")</f>
        <v>12948.674000000001</v>
      </c>
      <c r="E28" s="654">
        <f>IFERROR(VLOOKUP(CONCATENATE(E$5,$B28,$A$28),Help!$A$382:$F$625,6,0)/1000,"")</f>
        <v>17665.174999999999</v>
      </c>
      <c r="F28" s="654">
        <f>IFERROR(VLOOKUP(CONCATENATE(F$5,$B28,$A$28),Help!$A$382:$F$625,6,0)/1000,"")</f>
        <v>15553.591</v>
      </c>
      <c r="G28" s="654">
        <f>IFERROR(VLOOKUP(CONCATENATE(G$5,$B28,$A$28),Help!$A$382:$F$625,6,0)/1000,"")</f>
        <v>16935.277999999998</v>
      </c>
      <c r="H28" s="654">
        <f>IFERROR(VLOOKUP(CONCATENATE(H$5,$B28,$A$28),Help!$A$382:$F$625,6,0)/1000,"")</f>
        <v>18059.595000000001</v>
      </c>
      <c r="I28" s="654">
        <f>IFERROR(VLOOKUP(CONCATENATE(I$5,$B28,$A$28),Help!$A$382:$F$625,6,0)/1000,"")</f>
        <v>14496.182000000001</v>
      </c>
      <c r="J28" s="654">
        <f>IFERROR(VLOOKUP(CONCATENATE(J$5,$B28,$A$28),Help!$A$382:$F$625,6,0)/1000,"")</f>
        <v>14081.504000000001</v>
      </c>
      <c r="K28" s="654">
        <f>IFERROR(VLOOKUP(CONCATENATE(K$5,$B28,$A$28),Help!$A$382:$F$625,6,0)/1000,"")</f>
        <v>14170.235000000001</v>
      </c>
      <c r="L28" s="654">
        <f>IFERROR(VLOOKUP(CONCATENATE(L$5,$B28,$A$28),Help!$A$382:$F$625,6,0)/1000,"")</f>
        <v>15980.887000000001</v>
      </c>
      <c r="M28" s="654">
        <f>IFERROR(VLOOKUP(CONCATENATE(M$5,$B28,$A$28),Help!$A$382:$F$625,6,0)/1000,"")</f>
        <v>13273.109</v>
      </c>
      <c r="N28" s="654">
        <f>IFERROR(VLOOKUP(CONCATENATE(N$5,$B28,$A$28),Help!$A$382:$F$625,6,0)/1000,"")</f>
        <v>12989.978999999999</v>
      </c>
      <c r="O28" s="301">
        <f>SUM(C28:N28)</f>
        <v>179079.52199999997</v>
      </c>
      <c r="P28" s="301">
        <f>IF(D27="",C28,IF(E27="",SUM(C28:D28),IF(F27="",SUM(C28:E28),IF(G27="",SUM(C28:F28),IF(H27="",SUM(C28:G28),IF(I27="",SUM(C28:H28),IF(J27="",SUM(C28:I28),IF(K27="",SUM(C28:J28),IF(L27="",SUM(C28:K28),IF(M27="",SUM(C28:L28),IF(N27="",SUM(C28:M28),SUM(C28:N28))))))))))))</f>
        <v>179079.52199999997</v>
      </c>
      <c r="Q28" s="79"/>
    </row>
    <row r="29" spans="1:17" ht="12.75" customHeight="1" x14ac:dyDescent="0.2">
      <c r="A29" s="27" t="s">
        <v>87</v>
      </c>
      <c r="B29" s="489" t="s">
        <v>4</v>
      </c>
      <c r="C29" s="307">
        <f t="shared" ref="C29" si="16">C27/C28*100</f>
        <v>95.660762721954967</v>
      </c>
      <c r="D29" s="380">
        <f>IF(D27="","",D27/D28*100)</f>
        <v>91.398215755528327</v>
      </c>
      <c r="E29" s="307">
        <f t="shared" ref="E29:O29" si="17">IF(E27="","",E27/E28*100)</f>
        <v>78.121643289692869</v>
      </c>
      <c r="F29" s="307">
        <f t="shared" si="17"/>
        <v>84.142073685748841</v>
      </c>
      <c r="G29" s="307">
        <f t="shared" si="17"/>
        <v>103.99401179006334</v>
      </c>
      <c r="H29" s="307">
        <f t="shared" si="17"/>
        <v>96.439250160371813</v>
      </c>
      <c r="I29" s="307">
        <f t="shared" si="17"/>
        <v>122.3581492009413</v>
      </c>
      <c r="J29" s="307">
        <f t="shared" si="17"/>
        <v>134.74770876747257</v>
      </c>
      <c r="K29" s="307">
        <f t="shared" si="17"/>
        <v>115.49761171921284</v>
      </c>
      <c r="L29" s="307">
        <f t="shared" si="17"/>
        <v>128.48011502740741</v>
      </c>
      <c r="M29" s="307">
        <f t="shared" si="17"/>
        <v>142.85725371501127</v>
      </c>
      <c r="N29" s="307">
        <f t="shared" si="17"/>
        <v>127.56246180228621</v>
      </c>
      <c r="O29" s="302">
        <f t="shared" si="17"/>
        <v>109.03379952063979</v>
      </c>
      <c r="P29" s="302">
        <f>P27/P28*100</f>
        <v>109.03379952063979</v>
      </c>
      <c r="Q29" s="79"/>
    </row>
    <row r="30" spans="1:17" ht="12.75" customHeight="1" x14ac:dyDescent="0.2">
      <c r="A30" s="35"/>
      <c r="B30" s="494">
        <f>PopisTabulek!$B$37</f>
        <v>2018</v>
      </c>
      <c r="C30" s="656">
        <f>IFERROR(VLOOKUP(CONCATENATE(C$5,$B30,$A$31),Help!$A$382:$F$625,6,0)/1000,"")</f>
        <v>51948.055</v>
      </c>
      <c r="D30" s="656">
        <f>IFERROR(VLOOKUP(CONCATENATE(D$5,$B30,$A$31),Help!$A$382:$F$625,6,0)/1000,"")</f>
        <v>36322.400999999998</v>
      </c>
      <c r="E30" s="656">
        <f>IFERROR(VLOOKUP(CONCATENATE(E$5,$B30,$A$31),Help!$A$382:$F$625,6,0)/1000,"")</f>
        <v>38769.504000000001</v>
      </c>
      <c r="F30" s="656">
        <f>IFERROR(VLOOKUP(CONCATENATE(F$5,$B30,$A$31),Help!$A$382:$F$625,6,0)/1000,"")</f>
        <v>41735.101999999999</v>
      </c>
      <c r="G30" s="656">
        <f>IFERROR(VLOOKUP(CONCATENATE(G$5,$B30,$A$31),Help!$A$382:$F$625,6,0)/1000,"")</f>
        <v>41469.593000000001</v>
      </c>
      <c r="H30" s="656">
        <f>IFERROR(VLOOKUP(CONCATENATE(H$5,$B30,$A$31),Help!$A$382:$F$625,6,0)/1000,"")</f>
        <v>41809.777000000002</v>
      </c>
      <c r="I30" s="656">
        <f>IFERROR(VLOOKUP(CONCATENATE(I$5,$B30,$A$31),Help!$A$382:$F$625,6,0)/1000,"")</f>
        <v>48846.114999999998</v>
      </c>
      <c r="J30" s="656">
        <f>IFERROR(VLOOKUP(CONCATENATE(J$5,$B30,$A$31),Help!$A$382:$F$625,6,0)/1000,"")</f>
        <v>50960.775000000001</v>
      </c>
      <c r="K30" s="657">
        <f>IFERROR(VLOOKUP(CONCATENATE(K$5,$B30,$A$31),Help!$A$382:$F$625,6,0)/1000,"")</f>
        <v>51066.311000000002</v>
      </c>
      <c r="L30" s="657">
        <f>IFERROR(VLOOKUP(CONCATENATE(L$5,$B30,$A$31),Help!$A$382:$F$625,6,0)/1000,"")</f>
        <v>68046.142000000007</v>
      </c>
      <c r="M30" s="657">
        <f>IFERROR(VLOOKUP(CONCATENATE(M$5,$B30,$A$31),Help!$A$382:$F$625,6,0)/1000,"")</f>
        <v>67939.157999999996</v>
      </c>
      <c r="N30" s="657">
        <f>IFERROR(VLOOKUP(CONCATENATE(N$5,$B30,$A$31),Help!$A$382:$F$625,6,0)/1000,"")</f>
        <v>51999.038999999997</v>
      </c>
      <c r="O30" s="495">
        <f>IF(N27="","",SUM(C30:N30))</f>
        <v>590911.97199999995</v>
      </c>
      <c r="P30" s="495">
        <f>SUM(C30:N30)</f>
        <v>590911.97199999995</v>
      </c>
      <c r="Q30" s="80"/>
    </row>
    <row r="31" spans="1:17" ht="12.75" customHeight="1" x14ac:dyDescent="0.2">
      <c r="A31" s="24" t="s">
        <v>89</v>
      </c>
      <c r="B31" s="488">
        <f>PopisTabulek!$B$38</f>
        <v>2017</v>
      </c>
      <c r="C31" s="654">
        <f>IFERROR(VLOOKUP(CONCATENATE(C$5,$B31,$A$31),Help!$A$382:$F$625,6,0)/1000,"")</f>
        <v>43753.72</v>
      </c>
      <c r="D31" s="654">
        <f>IFERROR(VLOOKUP(CONCATENATE(D$5,$B31,$A$31),Help!$A$382:$F$625,6,0)/1000,"")</f>
        <v>34587.991000000002</v>
      </c>
      <c r="E31" s="654">
        <f>IFERROR(VLOOKUP(CONCATENATE(E$5,$B31,$A$31),Help!$A$382:$F$625,6,0)/1000,"")</f>
        <v>42335.184000000001</v>
      </c>
      <c r="F31" s="654">
        <f>IFERROR(VLOOKUP(CONCATENATE(F$5,$B31,$A$31),Help!$A$382:$F$625,6,0)/1000,"")</f>
        <v>36687.593000000001</v>
      </c>
      <c r="G31" s="654">
        <f>IFERROR(VLOOKUP(CONCATENATE(G$5,$B31,$A$31),Help!$A$382:$F$625,6,0)/1000,"")</f>
        <v>38636.409</v>
      </c>
      <c r="H31" s="654">
        <f>IFERROR(VLOOKUP(CONCATENATE(H$5,$B31,$A$31),Help!$A$382:$F$625,6,0)/1000,"")</f>
        <v>38310.815999999999</v>
      </c>
      <c r="I31" s="654">
        <f>IFERROR(VLOOKUP(CONCATENATE(I$5,$B31,$A$31),Help!$A$382:$F$625,6,0)/1000,"")</f>
        <v>38626.955999999998</v>
      </c>
      <c r="J31" s="654">
        <f>IFERROR(VLOOKUP(CONCATENATE(J$5,$B31,$A$31),Help!$A$382:$F$625,6,0)/1000,"")</f>
        <v>39978.394</v>
      </c>
      <c r="K31" s="654">
        <f>IFERROR(VLOOKUP(CONCATENATE(K$5,$B31,$A$31),Help!$A$382:$F$625,6,0)/1000,"")</f>
        <v>43305.828000000001</v>
      </c>
      <c r="L31" s="654">
        <f>IFERROR(VLOOKUP(CONCATENATE(L$5,$B31,$A$31),Help!$A$382:$F$625,6,0)/1000,"")</f>
        <v>50772.446000000004</v>
      </c>
      <c r="M31" s="654">
        <f>IFERROR(VLOOKUP(CONCATENATE(M$5,$B31,$A$31),Help!$A$382:$F$625,6,0)/1000,"")</f>
        <v>49299.523000000001</v>
      </c>
      <c r="N31" s="654">
        <f>IFERROR(VLOOKUP(CONCATENATE(N$5,$B31,$A$31),Help!$A$382:$F$625,6,0)/1000,"")</f>
        <v>41393.483999999997</v>
      </c>
      <c r="O31" s="301">
        <f>SUM(C31:N31)</f>
        <v>497688.34399999992</v>
      </c>
      <c r="P31" s="301">
        <f>IF(D30="",C31,IF(E30="",SUM(C31:D31),IF(F30="",SUM(C31:E31),IF(G30="",SUM(C31:F31),IF(H30="",SUM(C31:G31),IF(I30="",SUM(C31:H31),IF(J30="",SUM(C31:I31),IF(K30="",SUM(C31:J31),IF(L30="",SUM(C31:K31),IF(M30="",SUM(C31:L31),IF(N30="",SUM(C31:M31),SUM(C31:N31))))))))))))</f>
        <v>497688.34399999992</v>
      </c>
      <c r="Q31" s="80"/>
    </row>
    <row r="32" spans="1:17" ht="12.75" customHeight="1" x14ac:dyDescent="0.2">
      <c r="A32" s="34"/>
      <c r="B32" s="489" t="s">
        <v>4</v>
      </c>
      <c r="C32" s="307">
        <f t="shared" ref="C32" si="18">C30/C31*100</f>
        <v>118.72831612946283</v>
      </c>
      <c r="D32" s="380">
        <f>IF(D30="","",D30/D31*100)</f>
        <v>105.01448609721218</v>
      </c>
      <c r="E32" s="307">
        <f t="shared" ref="E32:O32" si="19">IF(E30="","",E30/E31*100)</f>
        <v>91.577502060697313</v>
      </c>
      <c r="F32" s="307">
        <f t="shared" si="19"/>
        <v>113.75808164901959</v>
      </c>
      <c r="G32" s="307">
        <f t="shared" si="19"/>
        <v>107.33293821379726</v>
      </c>
      <c r="H32" s="307">
        <f t="shared" si="19"/>
        <v>109.13308920384259</v>
      </c>
      <c r="I32" s="307">
        <f t="shared" si="19"/>
        <v>126.45602982538931</v>
      </c>
      <c r="J32" s="307">
        <f t="shared" si="19"/>
        <v>127.47079084767638</v>
      </c>
      <c r="K32" s="307">
        <f t="shared" si="19"/>
        <v>117.92018155154544</v>
      </c>
      <c r="L32" s="307">
        <f t="shared" si="19"/>
        <v>134.02179205626612</v>
      </c>
      <c r="M32" s="307">
        <f t="shared" si="19"/>
        <v>137.80895608259738</v>
      </c>
      <c r="N32" s="307">
        <f t="shared" si="19"/>
        <v>125.62131518091108</v>
      </c>
      <c r="O32" s="302">
        <f t="shared" si="19"/>
        <v>118.73132636596368</v>
      </c>
      <c r="P32" s="302">
        <f>P30/P31*100</f>
        <v>118.73132636596368</v>
      </c>
      <c r="Q32" s="81"/>
    </row>
    <row r="33" spans="1:17" ht="12.75" customHeight="1" x14ac:dyDescent="0.2">
      <c r="A33" s="35"/>
      <c r="B33" s="494">
        <f>PopisTabulek!$B$37</f>
        <v>2018</v>
      </c>
      <c r="C33" s="656">
        <f>IFERROR(VLOOKUP(CONCATENATE(C$5,$B33,$A$34),Help!$A$382:$F$625,6,0)/1000,"")</f>
        <v>1992.5920000000001</v>
      </c>
      <c r="D33" s="656">
        <f>IFERROR(VLOOKUP(CONCATENATE(D$5,$B33,$A$34),Help!$A$382:$F$625,6,0)/1000,"")</f>
        <v>1961.0429999999999</v>
      </c>
      <c r="E33" s="656">
        <f>IFERROR(VLOOKUP(CONCATENATE(E$5,$B33,$A$34),Help!$A$382:$F$625,6,0)/1000,"")</f>
        <v>2143.366</v>
      </c>
      <c r="F33" s="656">
        <f>IFERROR(VLOOKUP(CONCATENATE(F$5,$B33,$A$34),Help!$A$382:$F$625,6,0)/1000,"")</f>
        <v>1711.979</v>
      </c>
      <c r="G33" s="656">
        <f>IFERROR(VLOOKUP(CONCATENATE(G$5,$B33,$A$34),Help!$A$382:$F$625,6,0)/1000,"")</f>
        <v>1614.55</v>
      </c>
      <c r="H33" s="656">
        <f>IFERROR(VLOOKUP(CONCATENATE(H$5,$B33,$A$34),Help!$A$382:$F$625,6,0)/1000,"")</f>
        <v>1739.883</v>
      </c>
      <c r="I33" s="656">
        <f>IFERROR(VLOOKUP(CONCATENATE(I$5,$B33,$A$34),Help!$A$382:$F$625,6,0)/1000,"")</f>
        <v>1775.5650000000001</v>
      </c>
      <c r="J33" s="656">
        <f>IFERROR(VLOOKUP(CONCATENATE(J$5,$B33,$A$34),Help!$A$382:$F$625,6,0)/1000,"")</f>
        <v>1526.741</v>
      </c>
      <c r="K33" s="656">
        <f>IFERROR(VLOOKUP(CONCATENATE(K$5,$B33,$A$34),Help!$A$382:$F$625,6,0)/1000,"")</f>
        <v>1457.662</v>
      </c>
      <c r="L33" s="656">
        <f>IFERROR(VLOOKUP(CONCATENATE(L$5,$B33,$A$34),Help!$A$382:$F$625,6,0)/1000,"")</f>
        <v>2013.981</v>
      </c>
      <c r="M33" s="657">
        <f>IFERROR(VLOOKUP(CONCATENATE(M$5,$B33,$A$34),Help!$A$382:$F$625,6,0)/1000,"")</f>
        <v>2020.5219999999999</v>
      </c>
      <c r="N33" s="657">
        <f>IFERROR(VLOOKUP(CONCATENATE(N$5,$B33,$A$34),Help!$A$382:$F$625,6,0)/1000,"")</f>
        <v>1847.2719999999999</v>
      </c>
      <c r="O33" s="519">
        <f>IF(N30="","",SUM(C33:N33))</f>
        <v>21805.156000000003</v>
      </c>
      <c r="P33" s="495">
        <f>SUM(C33:N33)</f>
        <v>21805.156000000003</v>
      </c>
      <c r="Q33" s="80"/>
    </row>
    <row r="34" spans="1:17" ht="12.75" customHeight="1" x14ac:dyDescent="0.2">
      <c r="A34" s="24" t="s">
        <v>13</v>
      </c>
      <c r="B34" s="488">
        <f>PopisTabulek!$B$38</f>
        <v>2017</v>
      </c>
      <c r="C34" s="654">
        <f>IFERROR(VLOOKUP(CONCATENATE(C$5,$B34,$A$34),Help!$A$382:$F$625,6,0)/1000,"")</f>
        <v>1957.191</v>
      </c>
      <c r="D34" s="654">
        <f>IFERROR(VLOOKUP(CONCATENATE(D$5,$B34,$A$34),Help!$A$382:$F$625,6,0)/1000,"")</f>
        <v>1964.0070000000001</v>
      </c>
      <c r="E34" s="654">
        <f>IFERROR(VLOOKUP(CONCATENATE(E$5,$B34,$A$34),Help!$A$382:$F$625,6,0)/1000,"")</f>
        <v>2241.4870000000001</v>
      </c>
      <c r="F34" s="654">
        <f>IFERROR(VLOOKUP(CONCATENATE(F$5,$B34,$A$34),Help!$A$382:$F$625,6,0)/1000,"")</f>
        <v>1830.1189999999999</v>
      </c>
      <c r="G34" s="654">
        <f>IFERROR(VLOOKUP(CONCATENATE(G$5,$B34,$A$34),Help!$A$382:$F$625,6,0)/1000,"")</f>
        <v>1698.626</v>
      </c>
      <c r="H34" s="654">
        <f>IFERROR(VLOOKUP(CONCATENATE(H$5,$B34,$A$34),Help!$A$382:$F$625,6,0)/1000,"")</f>
        <v>1766.2249999999999</v>
      </c>
      <c r="I34" s="654">
        <f>IFERROR(VLOOKUP(CONCATENATE(I$5,$B34,$A$34),Help!$A$382:$F$625,6,0)/1000,"")</f>
        <v>1537.386</v>
      </c>
      <c r="J34" s="654">
        <f>IFERROR(VLOOKUP(CONCATENATE(J$5,$B34,$A$34),Help!$A$382:$F$625,6,0)/1000,"")</f>
        <v>1389.7940000000001</v>
      </c>
      <c r="K34" s="654">
        <f>IFERROR(VLOOKUP(CONCATENATE(K$5,$B34,$A$34),Help!$A$382:$F$625,6,0)/1000,"")</f>
        <v>1568.68</v>
      </c>
      <c r="L34" s="654">
        <f>IFERROR(VLOOKUP(CONCATENATE(L$5,$B34,$A$34),Help!$A$382:$F$625,6,0)/1000,"")</f>
        <v>1878.114</v>
      </c>
      <c r="M34" s="654">
        <f>IFERROR(VLOOKUP(CONCATENATE(M$5,$B34,$A$34),Help!$A$382:$F$625,6,0)/1000,"")</f>
        <v>2255.0079999999998</v>
      </c>
      <c r="N34" s="654">
        <f>IFERROR(VLOOKUP(CONCATENATE(N$5,$B34,$A$34),Help!$A$382:$F$625,6,0)/1000,"")</f>
        <v>1928.53</v>
      </c>
      <c r="O34" s="301">
        <f>SUM(C34:N34)</f>
        <v>22015.167000000001</v>
      </c>
      <c r="P34" s="301">
        <f>IF(D33="",C34,IF(E33="",SUM(C34:D34),IF(F33="",SUM(C34:E34),IF(G33="",SUM(C34:F34),IF(H33="",SUM(C34:G34),IF(I33="",SUM(C34:H34),IF(J33="",SUM(C34:I34),IF(K33="",SUM(C34:J34),IF(L33="",SUM(C34:K34),IF(M33="",SUM(C34:L34),IF(N33="",SUM(C34:M34),SUM(C34:N34))))))))))))</f>
        <v>22015.167000000001</v>
      </c>
      <c r="Q34" s="80"/>
    </row>
    <row r="35" spans="1:17" ht="12.75" customHeight="1" thickBot="1" x14ac:dyDescent="0.25">
      <c r="A35" s="36"/>
      <c r="B35" s="490" t="s">
        <v>4</v>
      </c>
      <c r="C35" s="496">
        <f t="shared" ref="C35" si="20">C33/C34*100</f>
        <v>101.80876572598179</v>
      </c>
      <c r="D35" s="497">
        <f>IF(D33="","",D33/D34*100)</f>
        <v>99.849084040942813</v>
      </c>
      <c r="E35" s="496">
        <f t="shared" ref="E35:O35" si="21">IF(E33="","",E33/E34*100)</f>
        <v>95.622504167992048</v>
      </c>
      <c r="F35" s="496">
        <f t="shared" si="21"/>
        <v>93.544682067122423</v>
      </c>
      <c r="G35" s="496">
        <f t="shared" si="21"/>
        <v>95.050352461342285</v>
      </c>
      <c r="H35" s="496">
        <f t="shared" si="21"/>
        <v>98.508570538861136</v>
      </c>
      <c r="I35" s="496">
        <f t="shared" si="21"/>
        <v>115.49246578282879</v>
      </c>
      <c r="J35" s="496">
        <f t="shared" si="21"/>
        <v>109.85376250005396</v>
      </c>
      <c r="K35" s="496">
        <f t="shared" si="21"/>
        <v>92.922839584873913</v>
      </c>
      <c r="L35" s="496">
        <f t="shared" si="21"/>
        <v>107.23422539845824</v>
      </c>
      <c r="M35" s="496">
        <f t="shared" si="21"/>
        <v>89.601544650839386</v>
      </c>
      <c r="N35" s="496">
        <f t="shared" si="21"/>
        <v>95.786531710681189</v>
      </c>
      <c r="O35" s="498">
        <f t="shared" si="21"/>
        <v>99.046062198846826</v>
      </c>
      <c r="P35" s="305">
        <f>P33/P34*100</f>
        <v>99.046062198846826</v>
      </c>
      <c r="Q35" s="10"/>
    </row>
    <row r="36" spans="1:17" ht="12.75" customHeight="1" thickTop="1" x14ac:dyDescent="0.2">
      <c r="A36" s="47"/>
      <c r="B36" s="488">
        <f>PopisTabulek!$B$37</f>
        <v>2018</v>
      </c>
      <c r="C36" s="654">
        <f>IFERROR(VLOOKUP(CONCATENATE(C$5,$B36,$A$37),Help!$A$382:$F$625,6,0)/1000,"")</f>
        <v>237449.30799999999</v>
      </c>
      <c r="D36" s="654">
        <f>IFERROR(VLOOKUP(CONCATENATE(D$5,$B36,$A$37),Help!$A$382:$F$625,6,0)/1000,"")</f>
        <v>221964.28599999999</v>
      </c>
      <c r="E36" s="654">
        <f>IFERROR(VLOOKUP(CONCATENATE(E$5,$B36,$A$37),Help!$A$382:$F$625,6,0)/1000,"")</f>
        <v>245548.19399999999</v>
      </c>
      <c r="F36" s="654">
        <f>IFERROR(VLOOKUP(CONCATENATE(F$5,$B36,$A$37),Help!$A$382:$F$625,6,0)/1000,"")</f>
        <v>231133.40700000001</v>
      </c>
      <c r="G36" s="654">
        <f>IFERROR(VLOOKUP(CONCATENATE(G$5,$B36,$A$37),Help!$A$382:$F$625,6,0)/1000,"")</f>
        <v>248320.932</v>
      </c>
      <c r="H36" s="654">
        <f>IFERROR(VLOOKUP(CONCATENATE(H$5,$B36,$A$37),Help!$A$382:$F$625,6,0)/1000,"")</f>
        <v>252951.11600000001</v>
      </c>
      <c r="I36" s="654">
        <f>IFERROR(VLOOKUP(CONCATENATE(I$5,$B36,$A$37),Help!$A$382:$F$625,6,0)/1000,"")</f>
        <v>225020.23800000001</v>
      </c>
      <c r="J36" s="654">
        <f>IFERROR(VLOOKUP(CONCATENATE(J$5,$B36,$A$37),Help!$A$382:$F$625,6,0)/1000,"")</f>
        <v>229069.774</v>
      </c>
      <c r="K36" s="655">
        <f>IFERROR(VLOOKUP(CONCATENATE(K$5,$B36,$A$37),Help!$A$382:$F$625,6,0)/1000,"")</f>
        <v>234275.68799999999</v>
      </c>
      <c r="L36" s="655">
        <f>IFERROR(VLOOKUP(CONCATENATE(L$5,$B36,$A$37),Help!$A$382:$F$625,6,0)/1000,"")</f>
        <v>276281.2</v>
      </c>
      <c r="M36" s="655">
        <f>IFERROR(VLOOKUP(CONCATENATE(M$5,$B36,$A$37),Help!$A$382:$F$625,6,0)/1000,"")</f>
        <v>265834.47700000001</v>
      </c>
      <c r="N36" s="655">
        <f>IFERROR(VLOOKUP(CONCATENATE(N$5,$B36,$A$37),Help!$A$382:$F$625,6,0)/1000,"")</f>
        <v>202865.34400000001</v>
      </c>
      <c r="O36" s="301">
        <f>IF(N33="","",SUM(C36:N36))</f>
        <v>2870713.9639999997</v>
      </c>
      <c r="P36" s="301">
        <f>SUM(C36:N36)</f>
        <v>2870713.9639999997</v>
      </c>
      <c r="Q36" s="80"/>
    </row>
    <row r="37" spans="1:17" ht="12.75" customHeight="1" x14ac:dyDescent="0.2">
      <c r="A37" s="47" t="s">
        <v>48</v>
      </c>
      <c r="B37" s="488">
        <f>PopisTabulek!$B$38</f>
        <v>2017</v>
      </c>
      <c r="C37" s="654">
        <f>IFERROR(VLOOKUP(CONCATENATE(C$5,$B37,$A$37),Help!$A$382:$F$625,6,0)/1000,"")</f>
        <v>218384.734</v>
      </c>
      <c r="D37" s="654">
        <f>IFERROR(VLOOKUP(CONCATENATE(D$5,$B37,$A$37),Help!$A$382:$F$625,6,0)/1000,"")</f>
        <v>224075.81700000001</v>
      </c>
      <c r="E37" s="654">
        <f>IFERROR(VLOOKUP(CONCATENATE(E$5,$B37,$A$37),Help!$A$382:$F$625,6,0)/1000,"")</f>
        <v>257789.01199999999</v>
      </c>
      <c r="F37" s="654">
        <f>IFERROR(VLOOKUP(CONCATENATE(F$5,$B37,$A$37),Help!$A$382:$F$625,6,0)/1000,"")</f>
        <v>218197.856</v>
      </c>
      <c r="G37" s="654">
        <f>IFERROR(VLOOKUP(CONCATENATE(G$5,$B37,$A$37),Help!$A$382:$F$625,6,0)/1000,"")</f>
        <v>247410.872</v>
      </c>
      <c r="H37" s="654">
        <f>IFERROR(VLOOKUP(CONCATENATE(H$5,$B37,$A$37),Help!$A$382:$F$625,6,0)/1000,"")</f>
        <v>242660.15</v>
      </c>
      <c r="I37" s="654">
        <f>IFERROR(VLOOKUP(CONCATENATE(I$5,$B37,$A$37),Help!$A$382:$F$625,6,0)/1000,"")</f>
        <v>203687.965</v>
      </c>
      <c r="J37" s="654">
        <f>IFERROR(VLOOKUP(CONCATENATE(J$5,$B37,$A$37),Help!$A$382:$F$625,6,0)/1000,"")</f>
        <v>225885.78200000001</v>
      </c>
      <c r="K37" s="654">
        <f>IFERROR(VLOOKUP(CONCATENATE(K$5,$B37,$A$37),Help!$A$382:$F$625,6,0)/1000,"")</f>
        <v>235350.753</v>
      </c>
      <c r="L37" s="654">
        <f>IFERROR(VLOOKUP(CONCATENATE(L$5,$B37,$A$37),Help!$A$382:$F$625,6,0)/1000,"")</f>
        <v>258783.62899999999</v>
      </c>
      <c r="M37" s="654">
        <f>IFERROR(VLOOKUP(CONCATENATE(M$5,$B37,$A$37),Help!$A$382:$F$625,6,0)/1000,"")</f>
        <v>254163.03899999999</v>
      </c>
      <c r="N37" s="654">
        <f>IFERROR(VLOOKUP(CONCATENATE(N$5,$B37,$A$37),Help!$A$382:$F$625,6,0)/1000,"")</f>
        <v>209883.50099999999</v>
      </c>
      <c r="O37" s="301">
        <f>SUM(C37:N37)</f>
        <v>2796273.1100000003</v>
      </c>
      <c r="P37" s="301">
        <f>IF(D36="",C37,IF(E36="",SUM(C37:D37),IF(F36="",SUM(C37:E37),IF(G36="",SUM(C37:F37),IF(H36="",SUM(C37:G37),IF(I36="",SUM(C37:H37),IF(J36="",SUM(C37:I37),IF(K36="",SUM(C37:J37),IF(L36="",SUM(C37:K37),IF(M36="",SUM(C37:L37),IF(N36="",SUM(C37:M37),SUM(C37:N37))))))))))))</f>
        <v>2796273.1100000003</v>
      </c>
      <c r="Q37" s="80"/>
    </row>
    <row r="38" spans="1:17" ht="12.75" customHeight="1" thickBot="1" x14ac:dyDescent="0.25">
      <c r="A38" s="48"/>
      <c r="B38" s="491" t="s">
        <v>4</v>
      </c>
      <c r="C38" s="492">
        <f t="shared" ref="C38" si="22">C36/C37*100</f>
        <v>108.72981075682698</v>
      </c>
      <c r="D38" s="493">
        <f>IF(D36="","",D36/D37*100)</f>
        <v>99.057671181000302</v>
      </c>
      <c r="E38" s="492">
        <f t="shared" ref="E38:O38" si="23">IF(E36="","",E36/E37*100)</f>
        <v>95.251613749929732</v>
      </c>
      <c r="F38" s="492">
        <f t="shared" si="23"/>
        <v>105.92835843446602</v>
      </c>
      <c r="G38" s="492">
        <f t="shared" si="23"/>
        <v>100.36783347176433</v>
      </c>
      <c r="H38" s="492">
        <f t="shared" si="23"/>
        <v>104.24089657902216</v>
      </c>
      <c r="I38" s="492">
        <f t="shared" si="23"/>
        <v>110.47301591922725</v>
      </c>
      <c r="J38" s="492">
        <f t="shared" si="23"/>
        <v>101.40955839354244</v>
      </c>
      <c r="K38" s="492">
        <f t="shared" si="23"/>
        <v>99.543207325111041</v>
      </c>
      <c r="L38" s="492">
        <f t="shared" si="23"/>
        <v>106.76146751153259</v>
      </c>
      <c r="M38" s="492">
        <f t="shared" si="23"/>
        <v>104.59210672248848</v>
      </c>
      <c r="N38" s="492">
        <f t="shared" si="23"/>
        <v>96.65616546009494</v>
      </c>
      <c r="O38" s="306">
        <f t="shared" si="23"/>
        <v>102.66214532957403</v>
      </c>
      <c r="P38" s="306">
        <f>P36/P37*100</f>
        <v>102.66214532957403</v>
      </c>
      <c r="Q38" s="10"/>
    </row>
    <row r="39" spans="1:17" ht="12.75" customHeight="1" x14ac:dyDescent="0.2">
      <c r="A39" s="37" t="s">
        <v>1704</v>
      </c>
      <c r="B39" s="38"/>
      <c r="C39" s="37"/>
      <c r="D39" s="10"/>
      <c r="E39" s="10"/>
      <c r="F39" s="39"/>
      <c r="G39" s="10"/>
      <c r="H39" s="10"/>
      <c r="I39" s="37"/>
      <c r="J39" s="40"/>
      <c r="K39" s="10"/>
      <c r="L39" s="10"/>
      <c r="M39" s="523" t="s">
        <v>92</v>
      </c>
      <c r="N39" s="10"/>
      <c r="O39" s="10"/>
      <c r="Q39" s="10"/>
    </row>
    <row r="40" spans="1:17" ht="12.75" customHeight="1" x14ac:dyDescent="0.2">
      <c r="A40" s="37" t="s">
        <v>161</v>
      </c>
      <c r="P40" s="41"/>
    </row>
    <row r="41" spans="1:17" ht="12.75" customHeight="1" x14ac:dyDescent="0.2">
      <c r="A41" s="37"/>
      <c r="P41" s="41"/>
    </row>
    <row r="42" spans="1:17" x14ac:dyDescent="0.2">
      <c r="C42" s="6"/>
      <c r="D42" s="6"/>
      <c r="E42" s="6"/>
      <c r="G42" s="6"/>
      <c r="H42" s="6"/>
      <c r="I42" s="6"/>
      <c r="J42" s="6"/>
      <c r="K42" s="6"/>
      <c r="L42" s="6"/>
      <c r="M42" s="6"/>
    </row>
    <row r="43" spans="1:17" x14ac:dyDescent="0.2">
      <c r="A43" s="11"/>
      <c r="B43" s="10"/>
      <c r="C43" s="10"/>
      <c r="D43" s="10"/>
      <c r="E43" s="10"/>
      <c r="F43" s="43"/>
      <c r="G43" s="10"/>
      <c r="H43" s="10"/>
      <c r="I43" s="10"/>
      <c r="J43" s="10"/>
      <c r="K43" s="10"/>
      <c r="L43" s="10"/>
      <c r="M43" s="10"/>
    </row>
    <row r="44" spans="1:17" x14ac:dyDescent="0.2">
      <c r="B44" s="10"/>
      <c r="C44" s="14"/>
      <c r="D44" s="14"/>
      <c r="E44" s="14"/>
      <c r="F44" s="43"/>
      <c r="G44" s="14"/>
      <c r="H44" s="14"/>
      <c r="I44" s="14"/>
      <c r="J44" s="14"/>
      <c r="K44" s="6"/>
      <c r="L44" s="6"/>
      <c r="M44" s="6"/>
    </row>
    <row r="45" spans="1:17" x14ac:dyDescent="0.2">
      <c r="A45" s="11"/>
      <c r="B45" s="38"/>
      <c r="C45" s="9"/>
      <c r="D45" s="9"/>
      <c r="E45" s="9"/>
      <c r="F45" s="44"/>
      <c r="G45" s="9"/>
      <c r="H45" s="9"/>
      <c r="I45" s="9"/>
      <c r="J45" s="9"/>
      <c r="K45" s="9"/>
      <c r="L45" s="9"/>
      <c r="M45" s="9"/>
    </row>
    <row r="46" spans="1:17" x14ac:dyDescent="0.2">
      <c r="A46" s="11"/>
      <c r="B46" s="38"/>
      <c r="C46" s="9"/>
      <c r="D46" s="9"/>
      <c r="E46" s="9"/>
      <c r="F46" s="44"/>
      <c r="G46" s="9"/>
      <c r="H46" s="9"/>
      <c r="I46" s="9"/>
      <c r="J46" s="9"/>
      <c r="K46" s="9"/>
      <c r="L46" s="9"/>
      <c r="M46" s="9"/>
    </row>
    <row r="50" spans="7:7" x14ac:dyDescent="0.2">
      <c r="G50" s="10"/>
    </row>
    <row r="86" spans="2:13" x14ac:dyDescent="0.2">
      <c r="B86" s="6"/>
      <c r="C86" s="6"/>
      <c r="D86" s="6"/>
      <c r="E86" s="6"/>
      <c r="G86" s="6"/>
      <c r="H86" s="6"/>
      <c r="I86" s="6"/>
      <c r="J86" s="6"/>
      <c r="K86" s="6"/>
      <c r="L86" s="6"/>
      <c r="M86" s="6"/>
    </row>
    <row r="87" spans="2:13" x14ac:dyDescent="0.2">
      <c r="B87" s="9"/>
      <c r="C87" s="9"/>
      <c r="D87" s="9"/>
      <c r="E87" s="9"/>
      <c r="F87" s="44"/>
      <c r="G87" s="9"/>
      <c r="H87" s="9"/>
      <c r="I87" s="9"/>
      <c r="J87" s="9"/>
      <c r="K87" s="9"/>
      <c r="L87" s="9"/>
      <c r="M87" s="9"/>
    </row>
    <row r="88" spans="2:13" x14ac:dyDescent="0.2">
      <c r="B88" s="9"/>
      <c r="C88" s="9"/>
      <c r="D88" s="9"/>
      <c r="E88" s="9"/>
      <c r="F88" s="44"/>
      <c r="G88" s="9"/>
      <c r="H88" s="9"/>
      <c r="I88" s="9"/>
      <c r="J88" s="9"/>
      <c r="K88" s="9"/>
      <c r="L88" s="9"/>
      <c r="M88" s="9"/>
    </row>
    <row r="113" spans="2:13" x14ac:dyDescent="0.2">
      <c r="B113" s="6"/>
      <c r="C113" s="6"/>
      <c r="D113" s="6"/>
      <c r="E113" s="6"/>
      <c r="G113" s="6"/>
      <c r="H113" s="6"/>
      <c r="I113" s="6"/>
      <c r="J113" s="6"/>
      <c r="K113" s="6"/>
      <c r="L113" s="6"/>
      <c r="M113" s="6"/>
    </row>
  </sheetData>
  <mergeCells count="2">
    <mergeCell ref="A3:P3"/>
    <mergeCell ref="A2:P2"/>
  </mergeCells>
  <phoneticPr fontId="0" type="noConversion"/>
  <hyperlinks>
    <hyperlink ref="A1" location="obsah!A1" display="obsah"/>
  </hyperlinks>
  <printOptions horizontalCentered="1" verticalCentered="1"/>
  <pageMargins left="0.70866141732283472" right="0.70866141732283472" top="0.74803149606299213" bottom="0.74803149606299213" header="0.31496062992125984" footer="0.31496062992125984"/>
  <pageSetup paperSize="9" scale="9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dimension ref="A1:S113"/>
  <sheetViews>
    <sheetView showGridLines="0" zoomScaleNormal="100" zoomScaleSheetLayoutView="85" workbookViewId="0">
      <selection activeCell="A39" sqref="A39"/>
    </sheetView>
  </sheetViews>
  <sheetFormatPr defaultColWidth="8.85546875" defaultRowHeight="12.75" x14ac:dyDescent="0.2"/>
  <cols>
    <col min="1" max="1" width="26.140625" style="1" customWidth="1"/>
    <col min="2" max="2" width="5.85546875" style="1" customWidth="1"/>
    <col min="3" max="3" width="8.42578125" style="1" customWidth="1"/>
    <col min="4" max="4" width="7.28515625" style="1" customWidth="1"/>
    <col min="5" max="5" width="7.5703125" style="1" customWidth="1"/>
    <col min="6" max="6" width="7.28515625" style="15" customWidth="1"/>
    <col min="7" max="8" width="7.28515625" style="1" customWidth="1"/>
    <col min="9" max="9" width="7.5703125" style="1" bestFit="1" customWidth="1"/>
    <col min="10" max="14" width="7.28515625" style="1" customWidth="1"/>
    <col min="15" max="15" width="8.7109375" style="1" customWidth="1"/>
    <col min="16" max="16" width="8.7109375" style="15" customWidth="1"/>
    <col min="17" max="17" width="8" style="1" customWidth="1"/>
    <col min="18" max="18" width="8.85546875" style="1" customWidth="1"/>
    <col min="19" max="16384" width="8.85546875" style="1"/>
  </cols>
  <sheetData>
    <row r="1" spans="1:19" ht="14.25" x14ac:dyDescent="0.2">
      <c r="A1" s="77" t="s">
        <v>98</v>
      </c>
    </row>
    <row r="2" spans="1:19" ht="22.5" customHeight="1" x14ac:dyDescent="0.25">
      <c r="A2" s="1072" t="str">
        <f>PopisTabulek!$A$30</f>
        <v>Vývoz dle jednotlivých měsíců roku 2017 a 2018</v>
      </c>
      <c r="B2" s="1072"/>
      <c r="C2" s="1072"/>
      <c r="D2" s="1072"/>
      <c r="E2" s="1072"/>
      <c r="F2" s="1072"/>
      <c r="G2" s="1072"/>
      <c r="H2" s="1072"/>
      <c r="I2" s="1072"/>
      <c r="J2" s="1072"/>
      <c r="K2" s="1072"/>
      <c r="L2" s="1072"/>
      <c r="M2" s="1072"/>
      <c r="N2" s="1072"/>
      <c r="O2" s="1072"/>
      <c r="P2" s="1072"/>
    </row>
    <row r="3" spans="1:19" x14ac:dyDescent="0.2">
      <c r="A3" s="1071" t="str">
        <f>PopisTabulek!$A$31</f>
        <v>(rok 2018 - zpřesněné údaje k 28.2.2019)</v>
      </c>
      <c r="B3" s="1071"/>
      <c r="C3" s="1071"/>
      <c r="D3" s="1071"/>
      <c r="E3" s="1071"/>
      <c r="F3" s="1071"/>
      <c r="G3" s="1071"/>
      <c r="H3" s="1071"/>
      <c r="I3" s="1071"/>
      <c r="J3" s="1071"/>
      <c r="K3" s="1071"/>
      <c r="L3" s="1071"/>
      <c r="M3" s="1071"/>
      <c r="N3" s="1071"/>
      <c r="O3" s="1071"/>
      <c r="P3" s="1071"/>
      <c r="Q3" s="313"/>
      <c r="R3" s="313"/>
    </row>
    <row r="4" spans="1:19" ht="15.6" customHeight="1" thickBot="1" x14ac:dyDescent="0.3">
      <c r="A4" s="17"/>
      <c r="B4" s="6"/>
      <c r="C4" s="6"/>
      <c r="D4" s="6"/>
      <c r="E4" s="18"/>
      <c r="F4" s="19"/>
      <c r="G4" s="18"/>
      <c r="H4" s="18"/>
      <c r="I4" s="18"/>
      <c r="J4" s="6"/>
      <c r="K4" s="6"/>
      <c r="L4" s="6"/>
      <c r="M4" s="6"/>
      <c r="N4" s="522"/>
      <c r="O4" s="522" t="s">
        <v>124</v>
      </c>
      <c r="P4" s="20"/>
    </row>
    <row r="5" spans="1:19" ht="12.75" customHeight="1" thickBot="1" x14ac:dyDescent="0.25">
      <c r="A5" s="21"/>
      <c r="B5" s="486" t="s">
        <v>26</v>
      </c>
      <c r="C5" s="22" t="s">
        <v>27</v>
      </c>
      <c r="D5" s="22" t="s">
        <v>28</v>
      </c>
      <c r="E5" s="22" t="s">
        <v>29</v>
      </c>
      <c r="F5" s="22" t="s">
        <v>30</v>
      </c>
      <c r="G5" s="22" t="s">
        <v>31</v>
      </c>
      <c r="H5" s="22" t="s">
        <v>32</v>
      </c>
      <c r="I5" s="22" t="s">
        <v>33</v>
      </c>
      <c r="J5" s="22" t="s">
        <v>34</v>
      </c>
      <c r="K5" s="22" t="s">
        <v>35</v>
      </c>
      <c r="L5" s="22" t="s">
        <v>36</v>
      </c>
      <c r="M5" s="22" t="s">
        <v>37</v>
      </c>
      <c r="N5" s="45" t="s">
        <v>38</v>
      </c>
      <c r="O5" s="23" t="s">
        <v>39</v>
      </c>
      <c r="P5" s="139" t="str">
        <f>PopisTabulek!$C$37</f>
        <v>I-XII</v>
      </c>
      <c r="Q5" s="10"/>
    </row>
    <row r="6" spans="1:19" ht="12.75" customHeight="1" x14ac:dyDescent="0.2">
      <c r="A6" s="24"/>
      <c r="B6" s="487">
        <f>PopisTabulek!$B$37</f>
        <v>2018</v>
      </c>
      <c r="C6" s="654">
        <f>C9+C21+C24+C27+C30+C33</f>
        <v>17637.363000000001</v>
      </c>
      <c r="D6" s="654">
        <f>IF(D9="","",D9+D21+D24+D27+D30+D33)</f>
        <v>16463.300999999999</v>
      </c>
      <c r="E6" s="654">
        <f t="shared" ref="E6:N6" si="0">IF(E9="","",E9+E21+E24+E27+E30+E33)</f>
        <v>18012.179</v>
      </c>
      <c r="F6" s="654">
        <f t="shared" si="0"/>
        <v>17169.791000000005</v>
      </c>
      <c r="G6" s="654">
        <f t="shared" si="0"/>
        <v>16735.496999999999</v>
      </c>
      <c r="H6" s="654">
        <f t="shared" si="0"/>
        <v>17089.285</v>
      </c>
      <c r="I6" s="654">
        <f t="shared" si="0"/>
        <v>14979.35</v>
      </c>
      <c r="J6" s="654">
        <f t="shared" si="0"/>
        <v>15403.718000000001</v>
      </c>
      <c r="K6" s="655">
        <f t="shared" si="0"/>
        <v>16855.462</v>
      </c>
      <c r="L6" s="655">
        <f t="shared" si="0"/>
        <v>19306.064999999999</v>
      </c>
      <c r="M6" s="655">
        <f t="shared" si="0"/>
        <v>18960.248</v>
      </c>
      <c r="N6" s="655">
        <f t="shared" si="0"/>
        <v>13919.038</v>
      </c>
      <c r="O6" s="301">
        <f>IF(N6="","",SUM(C6:N6))</f>
        <v>202531.29700000002</v>
      </c>
      <c r="P6" s="304">
        <f>SUM(C6:N6)</f>
        <v>202531.29700000002</v>
      </c>
      <c r="Q6" s="10"/>
    </row>
    <row r="7" spans="1:19" ht="12.75" customHeight="1" x14ac:dyDescent="0.2">
      <c r="A7" s="26" t="s">
        <v>40</v>
      </c>
      <c r="B7" s="488">
        <f>PopisTabulek!$B$38</f>
        <v>2017</v>
      </c>
      <c r="C7" s="654">
        <f>C10+C22+C25+C28+C31+C34</f>
        <v>13774.587000000001</v>
      </c>
      <c r="D7" s="654">
        <f t="shared" ref="D7:N7" si="1">D10+D22+D25+D28+D31+D34</f>
        <v>13316.082</v>
      </c>
      <c r="E7" s="654">
        <f t="shared" si="1"/>
        <v>15797.519000000002</v>
      </c>
      <c r="F7" s="654">
        <f t="shared" si="1"/>
        <v>13305.284000000001</v>
      </c>
      <c r="G7" s="654">
        <f t="shared" si="1"/>
        <v>15416.587999999998</v>
      </c>
      <c r="H7" s="654">
        <f t="shared" si="1"/>
        <v>15861.152</v>
      </c>
      <c r="I7" s="654">
        <f t="shared" si="1"/>
        <v>13253.066999999999</v>
      </c>
      <c r="J7" s="654">
        <f t="shared" si="1"/>
        <v>15055.234</v>
      </c>
      <c r="K7" s="654">
        <f t="shared" si="1"/>
        <v>16593.727999999999</v>
      </c>
      <c r="L7" s="654">
        <f t="shared" si="1"/>
        <v>17767.133000000002</v>
      </c>
      <c r="M7" s="654">
        <f t="shared" si="1"/>
        <v>17789.881999999994</v>
      </c>
      <c r="N7" s="654">
        <f t="shared" si="1"/>
        <v>14305.633000000002</v>
      </c>
      <c r="O7" s="301">
        <f>SUM(C7:N7)</f>
        <v>182235.88899999997</v>
      </c>
      <c r="P7" s="301">
        <f>IF(D6="",C7,IF(E6="",SUM(C7:D7),IF(F6="",SUM(C7:E7),IF(G6="",SUM(C7:F7),IF(H6="",SUM(C7:G7),IF(I6="",SUM(C7:H7),IF(J6="",SUM(C7:I7),IF(K6="",SUM(C7:J7),IF(L6="",SUM(C7:K7),IF(M6="",SUM(C7:L7),IF(N6="",SUM(C7:M7),SUM(C7:N7))))))))))))</f>
        <v>182235.88899999997</v>
      </c>
      <c r="Q7" s="10"/>
      <c r="S7" s="443"/>
    </row>
    <row r="8" spans="1:19" ht="12.75" customHeight="1" thickBot="1" x14ac:dyDescent="0.25">
      <c r="A8" s="36"/>
      <c r="B8" s="490" t="s">
        <v>4</v>
      </c>
      <c r="C8" s="496">
        <f t="shared" ref="C8" si="2">C6/C7*100</f>
        <v>128.0427718086938</v>
      </c>
      <c r="D8" s="497">
        <f>IF(D6="","",D6/D7*100)</f>
        <v>123.63472228542901</v>
      </c>
      <c r="E8" s="496">
        <f t="shared" ref="E8:O8" si="3">IF(E6="","",E6/E7*100)</f>
        <v>114.01903678672581</v>
      </c>
      <c r="F8" s="496">
        <f t="shared" si="3"/>
        <v>129.0449042651025</v>
      </c>
      <c r="G8" s="496">
        <f t="shared" si="3"/>
        <v>108.55512905968558</v>
      </c>
      <c r="H8" s="496">
        <f t="shared" si="3"/>
        <v>107.7430252228842</v>
      </c>
      <c r="I8" s="496">
        <f t="shared" si="3"/>
        <v>113.02553590048252</v>
      </c>
      <c r="J8" s="496">
        <f t="shared" si="3"/>
        <v>102.31470331181833</v>
      </c>
      <c r="K8" s="496">
        <f t="shared" si="3"/>
        <v>101.57730679929189</v>
      </c>
      <c r="L8" s="496">
        <f t="shared" si="3"/>
        <v>108.66167884261348</v>
      </c>
      <c r="M8" s="496">
        <f t="shared" si="3"/>
        <v>106.57882947171883</v>
      </c>
      <c r="N8" s="496">
        <f t="shared" si="3"/>
        <v>97.297602979190074</v>
      </c>
      <c r="O8" s="498">
        <f t="shared" si="3"/>
        <v>111.13688862900108</v>
      </c>
      <c r="P8" s="498">
        <f>P6/P7*100</f>
        <v>111.13688862900108</v>
      </c>
      <c r="Q8" s="78"/>
    </row>
    <row r="9" spans="1:19" ht="12.75" customHeight="1" thickTop="1" x14ac:dyDescent="0.2">
      <c r="A9" s="24"/>
      <c r="B9" s="488">
        <f>PopisTabulek!$B$37</f>
        <v>2018</v>
      </c>
      <c r="C9" s="654">
        <f>IFERROR(VLOOKUP(CONCATENATE(C$5,$B9,$A$10),Help!$L$890:$Q$1133,6,0)/1000,"")</f>
        <v>16186.27</v>
      </c>
      <c r="D9" s="654">
        <f>IFERROR(VLOOKUP(CONCATENATE(D$5,$B9,$A$10),Help!$L$890:$Q$1133,6,0)/1000,"")</f>
        <v>15046.477000000001</v>
      </c>
      <c r="E9" s="654">
        <f>IFERROR(VLOOKUP(CONCATENATE(E$5,$B9,$A$10),Help!$L$890:$Q$1133,6,0)/1000,"")</f>
        <v>16406.866000000002</v>
      </c>
      <c r="F9" s="654">
        <f>IFERROR(VLOOKUP(CONCATENATE(F$5,$B9,$A$10),Help!$L$890:$Q$1133,6,0)/1000,"")</f>
        <v>15686.107</v>
      </c>
      <c r="G9" s="654">
        <f>IFERROR(VLOOKUP(CONCATENATE(G$5,$B9,$A$10),Help!$L$890:$Q$1133,6,0)/1000,"")</f>
        <v>15246.236999999999</v>
      </c>
      <c r="H9" s="654">
        <f>IFERROR(VLOOKUP(CONCATENATE(H$5,$B9,$A$10),Help!$L$890:$Q$1133,6,0)/1000,"")</f>
        <v>15531.97</v>
      </c>
      <c r="I9" s="654">
        <f>IFERROR(VLOOKUP(CONCATENATE(I$5,$B9,$A$10),Help!$L$890:$Q$1133,6,0)/1000,"")</f>
        <v>13563.79</v>
      </c>
      <c r="J9" s="654">
        <f>IFERROR(VLOOKUP(CONCATENATE(J$5,$B9,$A$10),Help!$L$890:$Q$1133,6,0)/1000,"")</f>
        <v>13769.641</v>
      </c>
      <c r="K9" s="655">
        <f>IFERROR(VLOOKUP(CONCATENATE(K$5,$B9,$A$10),Help!$L$890:$Q$1133,6,0)/1000,"")</f>
        <v>15283.267</v>
      </c>
      <c r="L9" s="655">
        <f>IFERROR(VLOOKUP(CONCATENATE(L$5,$B9,$A$10),Help!$L$890:$Q$1133,6,0)/1000,"")</f>
        <v>17551.189999999999</v>
      </c>
      <c r="M9" s="655">
        <f>IFERROR(VLOOKUP(CONCATENATE(M$5,$B9,$A$10),Help!$L$890:$Q$1133,6,0)/1000,"")</f>
        <v>17238.156999999999</v>
      </c>
      <c r="N9" s="655">
        <f>IFERROR(VLOOKUP(CONCATENATE(N$5,$B9,$A$10),Help!$L$890:$Q$1133,6,0)/1000,"")</f>
        <v>12452.981</v>
      </c>
      <c r="O9" s="301">
        <f>IF(N9="","",SUM(C9:N9))</f>
        <v>183962.95300000001</v>
      </c>
      <c r="P9" s="304">
        <f>SUM(C9:N9)</f>
        <v>183962.95300000001</v>
      </c>
      <c r="Q9" s="4"/>
    </row>
    <row r="10" spans="1:19" ht="12.75" customHeight="1" x14ac:dyDescent="0.2">
      <c r="A10" s="24" t="s">
        <v>41</v>
      </c>
      <c r="B10" s="488">
        <f>PopisTabulek!$B$38</f>
        <v>2017</v>
      </c>
      <c r="C10" s="654">
        <f>IFERROR(VLOOKUP(CONCATENATE(C$5,$B10,$A$10),Help!$L$890:$Q$1133,6,0)/1000,"")</f>
        <v>12674.92</v>
      </c>
      <c r="D10" s="654">
        <f>IFERROR(VLOOKUP(CONCATENATE(D$5,$B10,$A$10),Help!$L$890:$Q$1133,6,0)/1000,"")</f>
        <v>12104.414000000001</v>
      </c>
      <c r="E10" s="654">
        <f>IFERROR(VLOOKUP(CONCATENATE(E$5,$B10,$A$10),Help!$L$890:$Q$1133,6,0)/1000,"")</f>
        <v>14328.521000000001</v>
      </c>
      <c r="F10" s="654">
        <f>IFERROR(VLOOKUP(CONCATENATE(F$5,$B10,$A$10),Help!$L$890:$Q$1133,6,0)/1000,"")</f>
        <v>12098.772000000001</v>
      </c>
      <c r="G10" s="654">
        <f>IFERROR(VLOOKUP(CONCATENATE(G$5,$B10,$A$10),Help!$L$890:$Q$1133,6,0)/1000,"")</f>
        <v>14015.246999999999</v>
      </c>
      <c r="H10" s="654">
        <f>IFERROR(VLOOKUP(CONCATENATE(H$5,$B10,$A$10),Help!$L$890:$Q$1133,6,0)/1000,"")</f>
        <v>14355.732</v>
      </c>
      <c r="I10" s="654">
        <f>IFERROR(VLOOKUP(CONCATENATE(I$5,$B10,$A$10),Help!$L$890:$Q$1133,6,0)/1000,"")</f>
        <v>12051.097</v>
      </c>
      <c r="J10" s="654">
        <f>IFERROR(VLOOKUP(CONCATENATE(J$5,$B10,$A$10),Help!$L$890:$Q$1133,6,0)/1000,"")</f>
        <v>13573.635</v>
      </c>
      <c r="K10" s="654">
        <f>IFERROR(VLOOKUP(CONCATENATE(K$5,$B10,$A$10),Help!$L$890:$Q$1133,6,0)/1000,"")</f>
        <v>15133.929</v>
      </c>
      <c r="L10" s="654">
        <f>IFERROR(VLOOKUP(CONCATENATE(L$5,$B10,$A$10),Help!$L$890:$Q$1133,6,0)/1000,"")</f>
        <v>16037.066000000001</v>
      </c>
      <c r="M10" s="654">
        <f>IFERROR(VLOOKUP(CONCATENATE(M$5,$B10,$A$10),Help!$L$890:$Q$1133,6,0)/1000,"")</f>
        <v>16234.788</v>
      </c>
      <c r="N10" s="654">
        <f>IFERROR(VLOOKUP(CONCATENATE(N$5,$B10,$A$10),Help!$L$890:$Q$1133,6,0)/1000,"")</f>
        <v>12819.397000000001</v>
      </c>
      <c r="O10" s="301">
        <f>SUM(C10:N10)</f>
        <v>165427.51800000001</v>
      </c>
      <c r="P10" s="301">
        <f>IF(D9="",C10,IF(E9="",SUM(C10:D10),IF(F9="",SUM(C10:E10),IF(G9="",SUM(C10:F10),IF(H9="",SUM(C10:G10),IF(I9="",SUM(C10:H10),IF(J9="",SUM(C10:I10),IF(K9="",SUM(C10:J10),IF(L9="",SUM(C10:K10),IF(M9="",SUM(C10:L10),IF(N9="",SUM(C10:M10),SUM(C10:N10))))))))))))</f>
        <v>165427.51800000001</v>
      </c>
      <c r="Q10" s="4"/>
    </row>
    <row r="11" spans="1:19" ht="12.75" customHeight="1" x14ac:dyDescent="0.2">
      <c r="A11" s="28" t="s">
        <v>42</v>
      </c>
      <c r="B11" s="489" t="s">
        <v>4</v>
      </c>
      <c r="C11" s="307">
        <f t="shared" ref="C11" si="4">C9/C10*100</f>
        <v>127.70313343200587</v>
      </c>
      <c r="D11" s="380">
        <f>IF(D9="","",D9/D10*100)</f>
        <v>124.30570368792739</v>
      </c>
      <c r="E11" s="307">
        <f t="shared" ref="E11:O11" si="5">IF(E9="","",E9/E10*100)</f>
        <v>114.50495134843297</v>
      </c>
      <c r="F11" s="307">
        <f t="shared" si="5"/>
        <v>129.65040584284091</v>
      </c>
      <c r="G11" s="307">
        <f t="shared" si="5"/>
        <v>108.78322016015842</v>
      </c>
      <c r="H11" s="307">
        <f t="shared" si="5"/>
        <v>108.193507652553</v>
      </c>
      <c r="I11" s="307">
        <f t="shared" si="5"/>
        <v>112.55232614922942</v>
      </c>
      <c r="J11" s="307">
        <f t="shared" si="5"/>
        <v>101.44401996959547</v>
      </c>
      <c r="K11" s="307">
        <f t="shared" si="5"/>
        <v>100.98677613724763</v>
      </c>
      <c r="L11" s="307">
        <f t="shared" si="5"/>
        <v>109.44140281021477</v>
      </c>
      <c r="M11" s="307">
        <f t="shared" si="5"/>
        <v>106.18036404294284</v>
      </c>
      <c r="N11" s="307">
        <f t="shared" si="5"/>
        <v>97.141706431277527</v>
      </c>
      <c r="O11" s="302">
        <f t="shared" si="5"/>
        <v>111.2045657361552</v>
      </c>
      <c r="P11" s="302">
        <f>P9/P10*100</f>
        <v>111.2045657361552</v>
      </c>
      <c r="Q11" s="10"/>
    </row>
    <row r="12" spans="1:19" ht="12.75" customHeight="1" x14ac:dyDescent="0.2">
      <c r="A12" s="29"/>
      <c r="B12" s="488">
        <f>PopisTabulek!$B$37</f>
        <v>2018</v>
      </c>
      <c r="C12" s="654">
        <f>IFERROR(VLOOKUP(CONCATENATE(C$5,$B12,$A$13),Help!$L$890:$Q$1133,6,0)/1000,"")</f>
        <v>14948</v>
      </c>
      <c r="D12" s="654">
        <f>IFERROR(VLOOKUP(CONCATENATE(D$5,$B12,$A$13),Help!$L$890:$Q$1133,6,0)/1000,"")</f>
        <v>13913.134</v>
      </c>
      <c r="E12" s="654">
        <f>IFERROR(VLOOKUP(CONCATENATE(E$5,$B12,$A$13),Help!$L$890:$Q$1133,6,0)/1000,"")</f>
        <v>15185.066000000001</v>
      </c>
      <c r="F12" s="654">
        <f>IFERROR(VLOOKUP(CONCATENATE(F$5,$B12,$A$13),Help!$L$890:$Q$1133,6,0)/1000,"")</f>
        <v>14556.397000000001</v>
      </c>
      <c r="G12" s="654">
        <f>IFERROR(VLOOKUP(CONCATENATE(G$5,$B12,$A$13),Help!$L$890:$Q$1133,6,0)/1000,"")</f>
        <v>14121.001</v>
      </c>
      <c r="H12" s="654">
        <f>IFERROR(VLOOKUP(CONCATENATE(H$5,$B12,$A$13),Help!$L$890:$Q$1133,6,0)/1000,"")</f>
        <v>14330.457</v>
      </c>
      <c r="I12" s="654">
        <f>IFERROR(VLOOKUP(CONCATENATE(I$5,$B12,$A$13),Help!$L$890:$Q$1133,6,0)/1000,"")</f>
        <v>12572.004000000001</v>
      </c>
      <c r="J12" s="654">
        <f>IFERROR(VLOOKUP(CONCATENATE(J$5,$B12,$A$13),Help!$L$890:$Q$1133,6,0)/1000,"")</f>
        <v>12699.981</v>
      </c>
      <c r="K12" s="654">
        <f>IFERROR(VLOOKUP(CONCATENATE(K$5,$B12,$A$13),Help!$L$890:$Q$1133,6,0)/1000,"")</f>
        <v>14233.558000000001</v>
      </c>
      <c r="L12" s="654">
        <f>IFERROR(VLOOKUP(CONCATENATE(L$5,$B12,$A$13),Help!$L$890:$Q$1133,6,0)/1000,"")</f>
        <v>16366.932000000001</v>
      </c>
      <c r="M12" s="654">
        <f>IFERROR(VLOOKUP(CONCATENATE(M$5,$B12,$A$13),Help!$L$890:$Q$1133,6,0)/1000,"")</f>
        <v>16033.823</v>
      </c>
      <c r="N12" s="654">
        <f>IFERROR(VLOOKUP(CONCATENATE(N$5,$B12,$A$13),Help!$L$890:$Q$1133,6,0)/1000,"")</f>
        <v>11455.137000000001</v>
      </c>
      <c r="O12" s="301">
        <f>IF(N9="","",SUM(C12:N12))</f>
        <v>170415.49</v>
      </c>
      <c r="P12" s="304">
        <f>SUM(C12:N12)</f>
        <v>170415.49</v>
      </c>
      <c r="Q12" s="79"/>
    </row>
    <row r="13" spans="1:19" ht="12.75" customHeight="1" x14ac:dyDescent="0.2">
      <c r="A13" s="154" t="s">
        <v>162</v>
      </c>
      <c r="B13" s="488">
        <f>PopisTabulek!$B$38</f>
        <v>2017</v>
      </c>
      <c r="C13" s="654">
        <f>IFERROR(VLOOKUP(CONCATENATE(C$5,$B13,$A$13),Help!$L$890:$Q$1133,6,0)/1000,"")</f>
        <v>11682.25</v>
      </c>
      <c r="D13" s="654">
        <f>IFERROR(VLOOKUP(CONCATENATE(D$5,$B13,$A$13),Help!$L$890:$Q$1133,6,0)/1000,"")</f>
        <v>11171.396000000001</v>
      </c>
      <c r="E13" s="654">
        <f>IFERROR(VLOOKUP(CONCATENATE(E$5,$B13,$A$13),Help!$L$890:$Q$1133,6,0)/1000,"")</f>
        <v>13171.165000000001</v>
      </c>
      <c r="F13" s="654">
        <f>IFERROR(VLOOKUP(CONCATENATE(F$5,$B13,$A$13),Help!$L$890:$Q$1133,6,0)/1000,"")</f>
        <v>11186.683000000001</v>
      </c>
      <c r="G13" s="654">
        <f>IFERROR(VLOOKUP(CONCATENATE(G$5,$B13,$A$13),Help!$L$890:$Q$1133,6,0)/1000,"")</f>
        <v>12909.594999999999</v>
      </c>
      <c r="H13" s="654">
        <f>IFERROR(VLOOKUP(CONCATENATE(H$5,$B13,$A$13),Help!$L$890:$Q$1133,6,0)/1000,"")</f>
        <v>13257.583000000001</v>
      </c>
      <c r="I13" s="654">
        <f>IFERROR(VLOOKUP(CONCATENATE(I$5,$B13,$A$13),Help!$L$890:$Q$1133,6,0)/1000,"")</f>
        <v>11184.083000000001</v>
      </c>
      <c r="J13" s="654">
        <f>IFERROR(VLOOKUP(CONCATENATE(J$5,$B13,$A$13),Help!$L$890:$Q$1133,6,0)/1000,"")</f>
        <v>12555.995999999999</v>
      </c>
      <c r="K13" s="654">
        <f>IFERROR(VLOOKUP(CONCATENATE(K$5,$B13,$A$13),Help!$L$890:$Q$1133,6,0)/1000,"")</f>
        <v>14038.584999999999</v>
      </c>
      <c r="L13" s="654">
        <f>IFERROR(VLOOKUP(CONCATENATE(L$5,$B13,$A$13),Help!$L$890:$Q$1133,6,0)/1000,"")</f>
        <v>14811.819</v>
      </c>
      <c r="M13" s="654">
        <f>IFERROR(VLOOKUP(CONCATENATE(M$5,$B13,$A$13),Help!$L$890:$Q$1133,6,0)/1000,"")</f>
        <v>15036.717000000001</v>
      </c>
      <c r="N13" s="654">
        <f>IFERROR(VLOOKUP(CONCATENATE(N$5,$B13,$A$13),Help!$L$890:$Q$1133,6,0)/1000,"")</f>
        <v>11792.182000000001</v>
      </c>
      <c r="O13" s="301">
        <f>SUM(C13:N13)</f>
        <v>152798.054</v>
      </c>
      <c r="P13" s="301">
        <f>IF(D12="",C13,IF(E12="",SUM(C13:D13),IF(F12="",SUM(C13:E13),IF(G12="",SUM(C13:F13),IF(H12="",SUM(C13:G13),IF(I12="",SUM(C13:H13),IF(J12="",SUM(C13:I13),IF(K12="",SUM(C13:J13),IF(L12="",SUM(C13:K13),IF(M12="",SUM(C13:L13),IF(N12="",SUM(C13:M13),SUM(C13:N13))))))))))))</f>
        <v>152798.054</v>
      </c>
      <c r="Q13" s="79"/>
    </row>
    <row r="14" spans="1:19" ht="12.75" customHeight="1" x14ac:dyDescent="0.2">
      <c r="A14" s="27"/>
      <c r="B14" s="489" t="s">
        <v>4</v>
      </c>
      <c r="C14" s="307">
        <f t="shared" ref="C14" si="6">C12/C13*100</f>
        <v>127.95480322711808</v>
      </c>
      <c r="D14" s="380">
        <f>IF(D12="","",D12/D13*100)</f>
        <v>124.54248332079536</v>
      </c>
      <c r="E14" s="307">
        <f t="shared" ref="E14:O14" si="7">IF(E12="","",E12/E13*100)</f>
        <v>115.2902267946685</v>
      </c>
      <c r="F14" s="307">
        <f t="shared" si="7"/>
        <v>130.12254839079645</v>
      </c>
      <c r="G14" s="307">
        <f t="shared" si="7"/>
        <v>109.38376455651786</v>
      </c>
      <c r="H14" s="307">
        <f t="shared" si="7"/>
        <v>108.09253089345169</v>
      </c>
      <c r="I14" s="307">
        <f t="shared" si="7"/>
        <v>112.409788089019</v>
      </c>
      <c r="J14" s="307">
        <f t="shared" si="7"/>
        <v>101.14674295850365</v>
      </c>
      <c r="K14" s="307">
        <f t="shared" si="7"/>
        <v>101.38883655297171</v>
      </c>
      <c r="L14" s="307">
        <f t="shared" si="7"/>
        <v>110.49913585900558</v>
      </c>
      <c r="M14" s="307">
        <f t="shared" si="7"/>
        <v>106.63114162486397</v>
      </c>
      <c r="N14" s="307">
        <f t="shared" si="7"/>
        <v>97.141792757269187</v>
      </c>
      <c r="O14" s="302">
        <f t="shared" si="7"/>
        <v>111.52988244208922</v>
      </c>
      <c r="P14" s="302">
        <f>P12/P13*100</f>
        <v>111.52988244208922</v>
      </c>
      <c r="Q14" s="79"/>
    </row>
    <row r="15" spans="1:19" ht="12.75" customHeight="1" x14ac:dyDescent="0.2">
      <c r="A15" s="29"/>
      <c r="B15" s="488">
        <f>PopisTabulek!$B$37</f>
        <v>2018</v>
      </c>
      <c r="C15" s="654">
        <f>IFERROR(VLOOKUP(CONCATENATE(C$5,$B15,$A$16),Help!$L$890:$Q$1133,6,0)/1000,"")</f>
        <v>317.39100000000002</v>
      </c>
      <c r="D15" s="654">
        <f>IFERROR(VLOOKUP(CONCATENATE(D$5,$B15,$A$16),Help!$L$890:$Q$1133,6,0)/1000,"")</f>
        <v>304.79700000000003</v>
      </c>
      <c r="E15" s="654">
        <f>IFERROR(VLOOKUP(CONCATENATE(E$5,$B15,$A$16),Help!$L$890:$Q$1133,6,0)/1000,"")</f>
        <v>340.15600000000001</v>
      </c>
      <c r="F15" s="654">
        <f>IFERROR(VLOOKUP(CONCATENATE(F$5,$B15,$A$16),Help!$L$890:$Q$1133,6,0)/1000,"")</f>
        <v>312.01499999999999</v>
      </c>
      <c r="G15" s="654">
        <f>IFERROR(VLOOKUP(CONCATENATE(G$5,$B15,$A$16),Help!$L$890:$Q$1133,6,0)/1000,"")</f>
        <v>283.16000000000003</v>
      </c>
      <c r="H15" s="654">
        <f>IFERROR(VLOOKUP(CONCATENATE(H$5,$B15,$A$16),Help!$L$890:$Q$1133,6,0)/1000,"")</f>
        <v>317.86</v>
      </c>
      <c r="I15" s="654">
        <f>IFERROR(VLOOKUP(CONCATENATE(I$5,$B15,$A$16),Help!$L$890:$Q$1133,6,0)/1000,"")</f>
        <v>255.01499999999999</v>
      </c>
      <c r="J15" s="654">
        <f>IFERROR(VLOOKUP(CONCATENATE(J$5,$B15,$A$16),Help!$L$890:$Q$1133,6,0)/1000,"")</f>
        <v>271.625</v>
      </c>
      <c r="K15" s="655">
        <f>IFERROR(VLOOKUP(CONCATENATE(K$5,$B15,$A$16),Help!$L$890:$Q$1133,6,0)/1000,"")</f>
        <v>289.27</v>
      </c>
      <c r="L15" s="655">
        <f>IFERROR(VLOOKUP(CONCATENATE(L$5,$B15,$A$16),Help!$L$890:$Q$1133,6,0)/1000,"")</f>
        <v>351.14699999999999</v>
      </c>
      <c r="M15" s="655">
        <f>IFERROR(VLOOKUP(CONCATENATE(M$5,$B15,$A$16),Help!$L$890:$Q$1133,6,0)/1000,"")</f>
        <v>368.83300000000003</v>
      </c>
      <c r="N15" s="655">
        <f>IFERROR(VLOOKUP(CONCATENATE(N$5,$B15,$A$16),Help!$L$890:$Q$1133,6,0)/1000,"")</f>
        <v>248.512</v>
      </c>
      <c r="O15" s="301">
        <f>IF(N12="","",SUM(C15:N15))</f>
        <v>3659.7809999999999</v>
      </c>
      <c r="P15" s="304">
        <f>SUM(C15:N15)</f>
        <v>3659.7809999999999</v>
      </c>
      <c r="Q15" s="79"/>
    </row>
    <row r="16" spans="1:19" ht="12.75" customHeight="1" x14ac:dyDescent="0.2">
      <c r="A16" s="29" t="s">
        <v>10</v>
      </c>
      <c r="B16" s="488">
        <f>PopisTabulek!$B$38</f>
        <v>2017</v>
      </c>
      <c r="C16" s="654">
        <f>IFERROR(VLOOKUP(CONCATENATE(C$5,$B16,$A$16),Help!$L$890:$Q$1133,6,0)/1000,"")</f>
        <v>268.31200000000001</v>
      </c>
      <c r="D16" s="654">
        <f>IFERROR(VLOOKUP(CONCATENATE(D$5,$B16,$A$16),Help!$L$890:$Q$1133,6,0)/1000,"")</f>
        <v>251.96799999999999</v>
      </c>
      <c r="E16" s="654">
        <f>IFERROR(VLOOKUP(CONCATENATE(E$5,$B16,$A$16),Help!$L$890:$Q$1133,6,0)/1000,"")</f>
        <v>318.45299999999997</v>
      </c>
      <c r="F16" s="654">
        <f>IFERROR(VLOOKUP(CONCATENATE(F$5,$B16,$A$16),Help!$L$890:$Q$1133,6,0)/1000,"")</f>
        <v>256.06799999999998</v>
      </c>
      <c r="G16" s="654">
        <f>IFERROR(VLOOKUP(CONCATENATE(G$5,$B16,$A$16),Help!$L$890:$Q$1133,6,0)/1000,"")</f>
        <v>292.791</v>
      </c>
      <c r="H16" s="654">
        <f>IFERROR(VLOOKUP(CONCATENATE(H$5,$B16,$A$16),Help!$L$890:$Q$1133,6,0)/1000,"")</f>
        <v>299.24799999999999</v>
      </c>
      <c r="I16" s="654">
        <f>IFERROR(VLOOKUP(CONCATENATE(I$5,$B16,$A$16),Help!$L$890:$Q$1133,6,0)/1000,"")</f>
        <v>228.798</v>
      </c>
      <c r="J16" s="654">
        <f>IFERROR(VLOOKUP(CONCATENATE(J$5,$B16,$A$16),Help!$L$890:$Q$1133,6,0)/1000,"")</f>
        <v>289.72500000000002</v>
      </c>
      <c r="K16" s="654">
        <f>IFERROR(VLOOKUP(CONCATENATE(K$5,$B16,$A$16),Help!$L$890:$Q$1133,6,0)/1000,"")</f>
        <v>299.31</v>
      </c>
      <c r="L16" s="654">
        <f>IFERROR(VLOOKUP(CONCATENATE(L$5,$B16,$A$16),Help!$L$890:$Q$1133,6,0)/1000,"")</f>
        <v>334.6</v>
      </c>
      <c r="M16" s="654">
        <f>IFERROR(VLOOKUP(CONCATENATE(M$5,$B16,$A$16),Help!$L$890:$Q$1133,6,0)/1000,"")</f>
        <v>333.964</v>
      </c>
      <c r="N16" s="654">
        <f>IFERROR(VLOOKUP(CONCATENATE(N$5,$B16,$A$16),Help!$L$890:$Q$1133,6,0)/1000,"")</f>
        <v>237.18299999999999</v>
      </c>
      <c r="O16" s="301">
        <f>SUM(C16:N16)</f>
        <v>3410.4199999999996</v>
      </c>
      <c r="P16" s="301">
        <f>IF(D15="",C16,IF(E15="",SUM(C16:D16),IF(F15="",SUM(C16:E16),IF(G15="",SUM(C16:F16),IF(H15="",SUM(C16:G16),IF(I15="",SUM(C16:H16),IF(J15="",SUM(C16:I16),IF(K15="",SUM(C16:J16),IF(L15="",SUM(C16:K16),IF(M15="",SUM(C16:L16),IF(N15="",SUM(C16:M16),SUM(C16:N16))))))))))))</f>
        <v>3410.4199999999996</v>
      </c>
      <c r="Q16" s="79"/>
    </row>
    <row r="17" spans="1:17" ht="12.75" customHeight="1" x14ac:dyDescent="0.2">
      <c r="A17" s="27"/>
      <c r="B17" s="489" t="s">
        <v>4</v>
      </c>
      <c r="C17" s="307">
        <f t="shared" ref="C17" si="8">C15/C16*100</f>
        <v>118.29176481111543</v>
      </c>
      <c r="D17" s="380">
        <f>IF(D15="","",D15/D16*100)</f>
        <v>120.96655130810264</v>
      </c>
      <c r="E17" s="307">
        <f t="shared" ref="E17:O17" si="9">IF(E15="","",E15/E16*100)</f>
        <v>106.81513441543966</v>
      </c>
      <c r="F17" s="307">
        <f t="shared" si="9"/>
        <v>121.84849336894888</v>
      </c>
      <c r="G17" s="307">
        <f t="shared" si="9"/>
        <v>96.7106229358143</v>
      </c>
      <c r="H17" s="307">
        <f t="shared" si="9"/>
        <v>106.21959044003637</v>
      </c>
      <c r="I17" s="307">
        <f t="shared" si="9"/>
        <v>111.45857918338447</v>
      </c>
      <c r="J17" s="307">
        <f t="shared" si="9"/>
        <v>93.752696522564491</v>
      </c>
      <c r="K17" s="307">
        <f t="shared" si="9"/>
        <v>96.645618255320571</v>
      </c>
      <c r="L17" s="307">
        <f t="shared" si="9"/>
        <v>104.94530783024504</v>
      </c>
      <c r="M17" s="307">
        <f t="shared" si="9"/>
        <v>110.44094573067757</v>
      </c>
      <c r="N17" s="307">
        <f t="shared" si="9"/>
        <v>104.77648060780074</v>
      </c>
      <c r="O17" s="302">
        <f t="shared" si="9"/>
        <v>107.31173873012709</v>
      </c>
      <c r="P17" s="302">
        <f>P15/P16*100</f>
        <v>107.31173873012709</v>
      </c>
      <c r="Q17" s="79"/>
    </row>
    <row r="18" spans="1:17" ht="12.75" customHeight="1" x14ac:dyDescent="0.2">
      <c r="A18" s="29"/>
      <c r="B18" s="488">
        <f>PopisTabulek!$B$37</f>
        <v>2018</v>
      </c>
      <c r="C18" s="654">
        <f>IFERROR(VLOOKUP(CONCATENATE(C$5,$B18,$A$19),Help!$L$890:$Q$1133,6,0)/1000,"")</f>
        <v>920.87900000000002</v>
      </c>
      <c r="D18" s="308">
        <f>IFERROR(VLOOKUP(CONCATENATE(D$5,$B18,$A$19),Help!$L$890:$Q$1133,6,0)/1000,"")</f>
        <v>828.54600000000005</v>
      </c>
      <c r="E18" s="308">
        <f>IFERROR(VLOOKUP(CONCATENATE(E$5,$B18,$A$19),Help!$L$890:$Q$1133,6,0)/1000,"")</f>
        <v>881.64400000000001</v>
      </c>
      <c r="F18" s="308">
        <f>IFERROR(VLOOKUP(CONCATENATE(F$5,$B18,$A$19),Help!$L$890:$Q$1133,6,0)/1000,"")</f>
        <v>817.69399999999996</v>
      </c>
      <c r="G18" s="308">
        <f>IFERROR(VLOOKUP(CONCATENATE(G$5,$B18,$A$19),Help!$L$890:$Q$1133,6,0)/1000,"")</f>
        <v>842.07600000000002</v>
      </c>
      <c r="H18" s="308">
        <f>IFERROR(VLOOKUP(CONCATENATE(H$5,$B18,$A$19),Help!$L$890:$Q$1133,6,0)/1000,"")</f>
        <v>883.65200000000004</v>
      </c>
      <c r="I18" s="308">
        <f>IFERROR(VLOOKUP(CONCATENATE(I$5,$B18,$A$19),Help!$L$890:$Q$1133,6,0)/1000,"")</f>
        <v>736.77</v>
      </c>
      <c r="J18" s="308">
        <f>IFERROR(VLOOKUP(CONCATENATE(J$5,$B18,$A$19),Help!$L$890:$Q$1133,6,0)/1000,"")</f>
        <v>798.03499999999997</v>
      </c>
      <c r="K18" s="308">
        <f>IFERROR(VLOOKUP(CONCATENATE(K$5,$B18,$A$19),Help!$L$890:$Q$1133,6,0)/1000,"")</f>
        <v>760.43799999999999</v>
      </c>
      <c r="L18" s="308">
        <f>IFERROR(VLOOKUP(CONCATENATE(L$5,$B18,$A$19),Help!$L$890:$Q$1133,6,0)/1000,"")</f>
        <v>833.11099999999999</v>
      </c>
      <c r="M18" s="308">
        <f>IFERROR(VLOOKUP(CONCATENATE(M$5,$B18,$A$19),Help!$L$890:$Q$1133,6,0)/1000,"")</f>
        <v>835.50099999999998</v>
      </c>
      <c r="N18" s="308">
        <f>IFERROR(VLOOKUP(CONCATENATE(N$5,$B18,$A$19),Help!$L$890:$Q$1133,6,0)/1000,"")</f>
        <v>749.33299999999997</v>
      </c>
      <c r="O18" s="301">
        <f>IF(N15="","",SUM(C18:N18))</f>
        <v>9887.6790000000019</v>
      </c>
      <c r="P18" s="304">
        <f>SUM(C18:N18)</f>
        <v>9887.6790000000019</v>
      </c>
      <c r="Q18" s="79"/>
    </row>
    <row r="19" spans="1:17" ht="12.75" customHeight="1" x14ac:dyDescent="0.2">
      <c r="A19" s="29" t="s">
        <v>43</v>
      </c>
      <c r="B19" s="488">
        <f>PopisTabulek!$B$38</f>
        <v>2017</v>
      </c>
      <c r="C19" s="654">
        <f>IFERROR(VLOOKUP(CONCATENATE(C$5,$B19,$A$19),Help!$L$890:$Q$1133,6,0)/1000,"")</f>
        <v>724.35799999999995</v>
      </c>
      <c r="D19" s="308">
        <f>IFERROR(VLOOKUP(CONCATENATE(D$5,$B19,$A$19),Help!$L$890:$Q$1133,6,0)/1000,"")</f>
        <v>681.05</v>
      </c>
      <c r="E19" s="308">
        <f>IFERROR(VLOOKUP(CONCATENATE(E$5,$B19,$A$19),Help!$L$890:$Q$1133,6,0)/1000,"")</f>
        <v>838.90300000000002</v>
      </c>
      <c r="F19" s="309">
        <f>IFERROR(VLOOKUP(CONCATENATE(F$5,$B19,$A$19),Help!$L$890:$Q$1133,6,0)/1000,"")</f>
        <v>656.02099999999996</v>
      </c>
      <c r="G19" s="308">
        <f>IFERROR(VLOOKUP(CONCATENATE(G$5,$B19,$A$19),Help!$L$890:$Q$1133,6,0)/1000,"")</f>
        <v>812.86099999999999</v>
      </c>
      <c r="H19" s="308">
        <f>IFERROR(VLOOKUP(CONCATENATE(H$5,$B19,$A$19),Help!$L$890:$Q$1133,6,0)/1000,"")</f>
        <v>798.9</v>
      </c>
      <c r="I19" s="303">
        <f>IFERROR(VLOOKUP(CONCATENATE(I$5,$B19,$A$19),Help!$L$890:$Q$1133,6,0)/1000,"")</f>
        <v>638.21600000000001</v>
      </c>
      <c r="J19" s="303">
        <f>IFERROR(VLOOKUP(CONCATENATE(J$5,$B19,$A$19),Help!$L$890:$Q$1133,6,0)/1000,"")</f>
        <v>727.91399999999999</v>
      </c>
      <c r="K19" s="303">
        <f>IFERROR(VLOOKUP(CONCATENATE(K$5,$B19,$A$19),Help!$L$890:$Q$1133,6,0)/1000,"")</f>
        <v>796.03399999999999</v>
      </c>
      <c r="L19" s="303">
        <f>IFERROR(VLOOKUP(CONCATENATE(L$5,$B19,$A$19),Help!$L$890:$Q$1133,6,0)/1000,"")</f>
        <v>890.64599999999996</v>
      </c>
      <c r="M19" s="303">
        <f>IFERROR(VLOOKUP(CONCATENATE(M$5,$B19,$A$19),Help!$L$890:$Q$1133,6,0)/1000,"")</f>
        <v>864.10699999999997</v>
      </c>
      <c r="N19" s="300">
        <f>IFERROR(VLOOKUP(CONCATENATE(N$5,$B19,$A$19),Help!$L$890:$Q$1133,6,0)/1000,"")</f>
        <v>790.03099999999995</v>
      </c>
      <c r="O19" s="304">
        <f>SUM(C19:N19)</f>
        <v>9219.0409999999974</v>
      </c>
      <c r="P19" s="301">
        <f>IF(D18="",C19,IF(E18="",SUM(C19:D19),IF(F18="",SUM(C19:E19),IF(G18="",SUM(C19:F19),IF(H18="",SUM(C19:G19),IF(I18="",SUM(C19:H19),IF(J18="",SUM(C19:I19),IF(K18="",SUM(C19:J19),IF(L18="",SUM(C19:K19),IF(M18="",SUM(C19:L19),IF(N18="",SUM(C19:M19),SUM(C19:N19))))))))))))</f>
        <v>9219.0409999999974</v>
      </c>
      <c r="Q19" s="79"/>
    </row>
    <row r="20" spans="1:17" ht="12.75" customHeight="1" x14ac:dyDescent="0.2">
      <c r="A20" s="30" t="s">
        <v>44</v>
      </c>
      <c r="B20" s="489" t="s">
        <v>4</v>
      </c>
      <c r="C20" s="307">
        <f t="shared" ref="C20" si="10">C18/C19*100</f>
        <v>127.13036923731084</v>
      </c>
      <c r="D20" s="380">
        <f>IF(D18="","",D18/D19*100)</f>
        <v>121.65714705234565</v>
      </c>
      <c r="E20" s="307">
        <f t="shared" ref="E20:O20" si="11">IF(E18="","",E18/E19*100)</f>
        <v>105.09486794063199</v>
      </c>
      <c r="F20" s="307">
        <f t="shared" si="11"/>
        <v>124.64448546616649</v>
      </c>
      <c r="G20" s="307">
        <f t="shared" si="11"/>
        <v>103.59409542344879</v>
      </c>
      <c r="H20" s="307">
        <f t="shared" si="11"/>
        <v>110.60858680685944</v>
      </c>
      <c r="I20" s="307">
        <f t="shared" si="11"/>
        <v>115.44210737430586</v>
      </c>
      <c r="J20" s="307">
        <f t="shared" si="11"/>
        <v>109.63314347574027</v>
      </c>
      <c r="K20" s="307">
        <f t="shared" si="11"/>
        <v>95.528331704424687</v>
      </c>
      <c r="L20" s="307">
        <f t="shared" si="11"/>
        <v>93.54008214262457</v>
      </c>
      <c r="M20" s="307">
        <f t="shared" si="11"/>
        <v>96.689530347514832</v>
      </c>
      <c r="N20" s="307">
        <f t="shared" si="11"/>
        <v>94.848556575628052</v>
      </c>
      <c r="O20" s="302">
        <f t="shared" si="11"/>
        <v>107.25279343046641</v>
      </c>
      <c r="P20" s="302">
        <f>P18/P19*100</f>
        <v>107.25279343046641</v>
      </c>
      <c r="Q20" s="79"/>
    </row>
    <row r="21" spans="1:17" ht="12.75" customHeight="1" x14ac:dyDescent="0.2">
      <c r="A21" s="24"/>
      <c r="B21" s="488">
        <f>PopisTabulek!$B$37</f>
        <v>2018</v>
      </c>
      <c r="C21" s="654">
        <f>IFERROR(VLOOKUP(CONCATENATE(C$5,$B21,$A$22),Help!$L$890:$Q$1133,6,0)/1000,"")</f>
        <v>651.56100000000004</v>
      </c>
      <c r="D21" s="654">
        <f>IFERROR(VLOOKUP(CONCATENATE(D$5,$B21,$A$22),Help!$L$890:$Q$1133,6,0)/1000,"")</f>
        <v>610.12099999999998</v>
      </c>
      <c r="E21" s="654">
        <f>IFERROR(VLOOKUP(CONCATENATE(E$5,$B21,$A$22),Help!$L$890:$Q$1133,6,0)/1000,"")</f>
        <v>699.35699999999997</v>
      </c>
      <c r="F21" s="654">
        <f>IFERROR(VLOOKUP(CONCATENATE(F$5,$B21,$A$22),Help!$L$890:$Q$1133,6,0)/1000,"")</f>
        <v>645.89400000000001</v>
      </c>
      <c r="G21" s="654">
        <f>IFERROR(VLOOKUP(CONCATENATE(G$5,$B21,$A$22),Help!$L$890:$Q$1133,6,0)/1000,"")</f>
        <v>621.524</v>
      </c>
      <c r="H21" s="654">
        <f>IFERROR(VLOOKUP(CONCATENATE(H$5,$B21,$A$22),Help!$L$890:$Q$1133,6,0)/1000,"")</f>
        <v>628.63800000000003</v>
      </c>
      <c r="I21" s="654">
        <f>IFERROR(VLOOKUP(CONCATENATE(I$5,$B21,$A$22),Help!$L$890:$Q$1133,6,0)/1000,"")</f>
        <v>571.31899999999996</v>
      </c>
      <c r="J21" s="654">
        <f>IFERROR(VLOOKUP(CONCATENATE(J$5,$B21,$A$22),Help!$L$890:$Q$1133,6,0)/1000,"")</f>
        <v>665.03599999999994</v>
      </c>
      <c r="K21" s="655">
        <f>IFERROR(VLOOKUP(CONCATENATE(K$5,$B21,$A$22),Help!$L$890:$Q$1133,6,0)/1000,"")</f>
        <v>662.77099999999996</v>
      </c>
      <c r="L21" s="655">
        <f>IFERROR(VLOOKUP(CONCATENATE(L$5,$B21,$A$22),Help!$L$890:$Q$1133,6,0)/1000,"")</f>
        <v>742.13</v>
      </c>
      <c r="M21" s="655">
        <f>IFERROR(VLOOKUP(CONCATENATE(M$5,$B21,$A$22),Help!$L$890:$Q$1133,6,0)/1000,"")</f>
        <v>657.63800000000003</v>
      </c>
      <c r="N21" s="655">
        <f>IFERROR(VLOOKUP(CONCATENATE(N$5,$B21,$A$22),Help!$L$890:$Q$1133,6,0)/1000,"")</f>
        <v>643.11</v>
      </c>
      <c r="O21" s="301">
        <f>IF(N18="","",SUM(C21:N21))</f>
        <v>7799.0989999999993</v>
      </c>
      <c r="P21" s="304">
        <f>SUM(C21:N21)</f>
        <v>7799.0989999999993</v>
      </c>
      <c r="Q21" s="79"/>
    </row>
    <row r="22" spans="1:17" ht="12.75" customHeight="1" x14ac:dyDescent="0.2">
      <c r="A22" s="24" t="s">
        <v>12</v>
      </c>
      <c r="B22" s="488">
        <f>PopisTabulek!$B$38</f>
        <v>2017</v>
      </c>
      <c r="C22" s="654">
        <f>IFERROR(VLOOKUP(CONCATENATE(C$5,$B22,$A$22),Help!$L$890:$Q$1133,6,0)/1000,"")</f>
        <v>500.66</v>
      </c>
      <c r="D22" s="654">
        <f>IFERROR(VLOOKUP(CONCATENATE(D$5,$B22,$A$22),Help!$L$890:$Q$1133,6,0)/1000,"")</f>
        <v>566.36400000000003</v>
      </c>
      <c r="E22" s="654">
        <f>IFERROR(VLOOKUP(CONCATENATE(E$5,$B22,$A$22),Help!$L$890:$Q$1133,6,0)/1000,"")</f>
        <v>685.80799999999999</v>
      </c>
      <c r="F22" s="654">
        <f>IFERROR(VLOOKUP(CONCATENATE(F$5,$B22,$A$22),Help!$L$890:$Q$1133,6,0)/1000,"")</f>
        <v>533.904</v>
      </c>
      <c r="G22" s="654">
        <f>IFERROR(VLOOKUP(CONCATENATE(G$5,$B22,$A$22),Help!$L$890:$Q$1133,6,0)/1000,"")</f>
        <v>631.72</v>
      </c>
      <c r="H22" s="654">
        <f>IFERROR(VLOOKUP(CONCATENATE(H$5,$B22,$A$22),Help!$L$890:$Q$1133,6,0)/1000,"")</f>
        <v>666.82899999999995</v>
      </c>
      <c r="I22" s="654">
        <f>IFERROR(VLOOKUP(CONCATENATE(I$5,$B22,$A$22),Help!$L$890:$Q$1133,6,0)/1000,"")</f>
        <v>528.96100000000001</v>
      </c>
      <c r="J22" s="654">
        <f>IFERROR(VLOOKUP(CONCATENATE(J$5,$B22,$A$22),Help!$L$890:$Q$1133,6,0)/1000,"")</f>
        <v>641.31200000000001</v>
      </c>
      <c r="K22" s="654">
        <f>IFERROR(VLOOKUP(CONCATENATE(K$5,$B22,$A$22),Help!$L$890:$Q$1133,6,0)/1000,"")</f>
        <v>660.11500000000001</v>
      </c>
      <c r="L22" s="654">
        <f>IFERROR(VLOOKUP(CONCATENATE(L$5,$B22,$A$22),Help!$L$890:$Q$1133,6,0)/1000,"")</f>
        <v>802.952</v>
      </c>
      <c r="M22" s="654">
        <f>IFERROR(VLOOKUP(CONCATENATE(M$5,$B22,$A$22),Help!$L$890:$Q$1133,6,0)/1000,"")</f>
        <v>621.29499999999996</v>
      </c>
      <c r="N22" s="654">
        <f>IFERROR(VLOOKUP(CONCATENATE(N$5,$B22,$A$22),Help!$L$890:$Q$1133,6,0)/1000,"")</f>
        <v>652.47199999999998</v>
      </c>
      <c r="O22" s="301">
        <f>SUM(C22:N22)</f>
        <v>7492.3919999999998</v>
      </c>
      <c r="P22" s="301">
        <f>IF(D21="",C22,IF(E21="",SUM(C22:D22),IF(F21="",SUM(C22:E22),IF(G21="",SUM(C22:F22),IF(H21="",SUM(C22:G22),IF(I21="",SUM(C22:H22),IF(J21="",SUM(C22:I22),IF(K21="",SUM(C22:J22),IF(L21="",SUM(C22:K22),IF(M21="",SUM(C22:L22),IF(N21="",SUM(C22:M22),SUM(C22:N22))))))))))))</f>
        <v>7492.3919999999998</v>
      </c>
      <c r="Q22" s="79"/>
    </row>
    <row r="23" spans="1:17" ht="12.75" customHeight="1" x14ac:dyDescent="0.2">
      <c r="A23" s="27"/>
      <c r="B23" s="489" t="s">
        <v>4</v>
      </c>
      <c r="C23" s="307">
        <f t="shared" ref="C23" si="12">C21/C22*100</f>
        <v>130.14041465265848</v>
      </c>
      <c r="D23" s="380">
        <f>IF(D21="","",D21/D22*100)</f>
        <v>107.72595009569817</v>
      </c>
      <c r="E23" s="307">
        <f t="shared" ref="E23:O23" si="13">IF(E21="","",E21/E22*100)</f>
        <v>101.97562583113641</v>
      </c>
      <c r="F23" s="307">
        <f t="shared" si="13"/>
        <v>120.9756810213072</v>
      </c>
      <c r="G23" s="307">
        <f t="shared" si="13"/>
        <v>98.38599379471917</v>
      </c>
      <c r="H23" s="307">
        <f t="shared" si="13"/>
        <v>94.27274458669315</v>
      </c>
      <c r="I23" s="307">
        <f t="shared" si="13"/>
        <v>108.00777373001034</v>
      </c>
      <c r="J23" s="307">
        <f t="shared" si="13"/>
        <v>103.69929145252232</v>
      </c>
      <c r="K23" s="307">
        <f t="shared" si="13"/>
        <v>100.4023541352643</v>
      </c>
      <c r="L23" s="307">
        <f t="shared" si="13"/>
        <v>92.425201008279444</v>
      </c>
      <c r="M23" s="307">
        <f t="shared" si="13"/>
        <v>105.84955616896967</v>
      </c>
      <c r="N23" s="307">
        <f t="shared" si="13"/>
        <v>98.56514915582585</v>
      </c>
      <c r="O23" s="302">
        <f t="shared" si="13"/>
        <v>104.09357919340046</v>
      </c>
      <c r="P23" s="302">
        <f>P21/P22*100</f>
        <v>104.09357919340046</v>
      </c>
      <c r="Q23" s="79"/>
    </row>
    <row r="24" spans="1:17" ht="12.75" customHeight="1" x14ac:dyDescent="0.2">
      <c r="A24" s="24"/>
      <c r="B24" s="488">
        <f>PopisTabulek!$B$37</f>
        <v>2018</v>
      </c>
      <c r="C24" s="654">
        <f>IFERROR(VLOOKUP(CONCATENATE(C$5,$B24,$A$25),Help!$L$890:$Q$1133,6,0)/1000,"")</f>
        <v>101.646</v>
      </c>
      <c r="D24" s="654">
        <f>IFERROR(VLOOKUP(CONCATENATE(D$5,$B24,$A$25),Help!$L$890:$Q$1133,6,0)/1000,"")</f>
        <v>96.495000000000005</v>
      </c>
      <c r="E24" s="654">
        <f>IFERROR(VLOOKUP(CONCATENATE(E$5,$B24,$A$25),Help!$L$890:$Q$1133,6,0)/1000,"")</f>
        <v>107.226</v>
      </c>
      <c r="F24" s="654">
        <f>IFERROR(VLOOKUP(CONCATENATE(F$5,$B24,$A$25),Help!$L$890:$Q$1133,6,0)/1000,"")</f>
        <v>104.04300000000001</v>
      </c>
      <c r="G24" s="654">
        <f>IFERROR(VLOOKUP(CONCATENATE(G$5,$B24,$A$25),Help!$L$890:$Q$1133,6,0)/1000,"")</f>
        <v>103.07599999999999</v>
      </c>
      <c r="H24" s="654">
        <f>IFERROR(VLOOKUP(CONCATENATE(H$5,$B24,$A$25),Help!$L$890:$Q$1133,6,0)/1000,"")</f>
        <v>104.465</v>
      </c>
      <c r="I24" s="654">
        <f>IFERROR(VLOOKUP(CONCATENATE(I$5,$B24,$A$25),Help!$L$890:$Q$1133,6,0)/1000,"")</f>
        <v>88.894000000000005</v>
      </c>
      <c r="J24" s="654">
        <f>IFERROR(VLOOKUP(CONCATENATE(J$5,$B24,$A$25),Help!$L$890:$Q$1133,6,0)/1000,"")</f>
        <v>100.822</v>
      </c>
      <c r="K24" s="655">
        <f>IFERROR(VLOOKUP(CONCATENATE(K$5,$B24,$A$25),Help!$L$890:$Q$1133,6,0)/1000,"")</f>
        <v>147.46600000000001</v>
      </c>
      <c r="L24" s="655">
        <f>IFERROR(VLOOKUP(CONCATENATE(L$5,$B24,$A$25),Help!$L$890:$Q$1133,6,0)/1000,"")</f>
        <v>124.318</v>
      </c>
      <c r="M24" s="655">
        <f>IFERROR(VLOOKUP(CONCATENATE(M$5,$B24,$A$25),Help!$L$890:$Q$1133,6,0)/1000,"")</f>
        <v>120.58</v>
      </c>
      <c r="N24" s="655">
        <f>IFERROR(VLOOKUP(CONCATENATE(N$5,$B24,$A$25),Help!$L$890:$Q$1133,6,0)/1000,"")</f>
        <v>95.376000000000005</v>
      </c>
      <c r="O24" s="301">
        <f>IF(N21="","",SUM(C24:N24))</f>
        <v>1294.4069999999999</v>
      </c>
      <c r="P24" s="301">
        <f>SUM(C24:N24)</f>
        <v>1294.4069999999999</v>
      </c>
      <c r="Q24" s="79"/>
    </row>
    <row r="25" spans="1:17" ht="12.75" customHeight="1" x14ac:dyDescent="0.2">
      <c r="A25" s="24" t="s">
        <v>128</v>
      </c>
      <c r="B25" s="488">
        <f>PopisTabulek!$B$38</f>
        <v>2017</v>
      </c>
      <c r="C25" s="654">
        <f>IFERROR(VLOOKUP(CONCATENATE(C$5,$B25,$A$25),Help!$L$890:$Q$1133,6,0)/1000,"")</f>
        <v>79.367999999999995</v>
      </c>
      <c r="D25" s="654">
        <f>IFERROR(VLOOKUP(CONCATENATE(D$5,$B25,$A$25),Help!$L$890:$Q$1133,6,0)/1000,"")</f>
        <v>87.820999999999998</v>
      </c>
      <c r="E25" s="654">
        <f>IFERROR(VLOOKUP(CONCATENATE(E$5,$B25,$A$25),Help!$L$890:$Q$1133,6,0)/1000,"")</f>
        <v>99.114000000000004</v>
      </c>
      <c r="F25" s="654">
        <f>IFERROR(VLOOKUP(CONCATENATE(F$5,$B25,$A$25),Help!$L$890:$Q$1133,6,0)/1000,"")</f>
        <v>77.703999999999994</v>
      </c>
      <c r="G25" s="654">
        <f>IFERROR(VLOOKUP(CONCATENATE(G$5,$B25,$A$25),Help!$L$890:$Q$1133,6,0)/1000,"")</f>
        <v>89.424999999999997</v>
      </c>
      <c r="H25" s="654">
        <f>IFERROR(VLOOKUP(CONCATENATE(H$5,$B25,$A$25),Help!$L$890:$Q$1133,6,0)/1000,"")</f>
        <v>97.623999999999995</v>
      </c>
      <c r="I25" s="654">
        <f>IFERROR(VLOOKUP(CONCATENATE(I$5,$B25,$A$25),Help!$L$890:$Q$1133,6,0)/1000,"")</f>
        <v>72.325000000000003</v>
      </c>
      <c r="J25" s="654">
        <f>IFERROR(VLOOKUP(CONCATENATE(J$5,$B25,$A$25),Help!$L$890:$Q$1133,6,0)/1000,"")</f>
        <v>94.162999999999997</v>
      </c>
      <c r="K25" s="654">
        <f>IFERROR(VLOOKUP(CONCATENATE(K$5,$B25,$A$25),Help!$L$890:$Q$1133,6,0)/1000,"")</f>
        <v>100.06399999999999</v>
      </c>
      <c r="L25" s="654">
        <f>IFERROR(VLOOKUP(CONCATENATE(L$5,$B25,$A$25),Help!$L$890:$Q$1133,6,0)/1000,"")</f>
        <v>103.82899999999999</v>
      </c>
      <c r="M25" s="654">
        <f>IFERROR(VLOOKUP(CONCATENATE(M$5,$B25,$A$25),Help!$L$890:$Q$1133,6,0)/1000,"")</f>
        <v>103.08199999999999</v>
      </c>
      <c r="N25" s="654">
        <f>IFERROR(VLOOKUP(CONCATENATE(N$5,$B25,$A$25),Help!$L$890:$Q$1133,6,0)/1000,"")</f>
        <v>97.18</v>
      </c>
      <c r="O25" s="301">
        <f>SUM(C25:N25)</f>
        <v>1101.6990000000001</v>
      </c>
      <c r="P25" s="301">
        <f>IF(D24="",C25,IF(E24="",SUM(C25:D25),IF(F24="",SUM(C25:E25),IF(G24="",SUM(C25:F25),IF(H24="",SUM(C25:G25),IF(I24="",SUM(C25:H25),IF(J24="",SUM(C25:I25),IF(K24="",SUM(C25:J25),IF(L24="",SUM(C25:K25),IF(M24="",SUM(C25:L25),IF(N24="",SUM(C25:M25),SUM(C25:N25))))))))))))</f>
        <v>1101.6990000000001</v>
      </c>
      <c r="Q25" s="79"/>
    </row>
    <row r="26" spans="1:17" ht="12.75" customHeight="1" x14ac:dyDescent="0.2">
      <c r="A26" s="28" t="s">
        <v>85</v>
      </c>
      <c r="B26" s="489" t="s">
        <v>4</v>
      </c>
      <c r="C26" s="307">
        <f t="shared" ref="C26" si="14">C24/C25*100</f>
        <v>128.06924705170849</v>
      </c>
      <c r="D26" s="380">
        <f>IF(D24="","",D24/D25*100)</f>
        <v>109.87690871203928</v>
      </c>
      <c r="E26" s="307">
        <f t="shared" ref="E26:O26" si="15">IF(E24="","",E24/E25*100)</f>
        <v>108.18451480113809</v>
      </c>
      <c r="F26" s="307">
        <f t="shared" si="15"/>
        <v>133.89658190054567</v>
      </c>
      <c r="G26" s="307">
        <f t="shared" si="15"/>
        <v>115.26530612244899</v>
      </c>
      <c r="H26" s="307">
        <f t="shared" si="15"/>
        <v>107.0074981561911</v>
      </c>
      <c r="I26" s="307">
        <f t="shared" si="15"/>
        <v>122.90909090909091</v>
      </c>
      <c r="J26" s="307">
        <f t="shared" si="15"/>
        <v>107.07177978611557</v>
      </c>
      <c r="K26" s="307">
        <f t="shared" si="15"/>
        <v>147.37168212344102</v>
      </c>
      <c r="L26" s="307">
        <f t="shared" si="15"/>
        <v>119.73340781477238</v>
      </c>
      <c r="M26" s="307">
        <f t="shared" si="15"/>
        <v>116.9748355678004</v>
      </c>
      <c r="N26" s="307">
        <f t="shared" si="15"/>
        <v>98.143650956987031</v>
      </c>
      <c r="O26" s="302">
        <f t="shared" si="15"/>
        <v>117.49189206852324</v>
      </c>
      <c r="P26" s="302">
        <f>P24/P25*100</f>
        <v>117.49189206852324</v>
      </c>
      <c r="Q26" s="79"/>
    </row>
    <row r="27" spans="1:17" ht="12.75" customHeight="1" x14ac:dyDescent="0.2">
      <c r="A27" s="29"/>
      <c r="B27" s="488">
        <f>PopisTabulek!$B$37</f>
        <v>2018</v>
      </c>
      <c r="C27" s="654">
        <f>IFERROR(VLOOKUP(CONCATENATE(C$5,$B27,$A$28),Help!$L$890:$Q$1133,6,0)/1000,"")</f>
        <v>458.31299999999999</v>
      </c>
      <c r="D27" s="654">
        <f>IFERROR(VLOOKUP(CONCATENATE(D$5,$B27,$A$28),Help!$L$890:$Q$1133,6,0)/1000,"")</f>
        <v>480.71</v>
      </c>
      <c r="E27" s="654">
        <f>IFERROR(VLOOKUP(CONCATENATE(E$5,$B27,$A$28),Help!$L$890:$Q$1133,6,0)/1000,"")</f>
        <v>540.13699999999994</v>
      </c>
      <c r="F27" s="654">
        <f>IFERROR(VLOOKUP(CONCATENATE(F$5,$B27,$A$28),Help!$L$890:$Q$1133,6,0)/1000,"")</f>
        <v>510.077</v>
      </c>
      <c r="G27" s="654">
        <f>IFERROR(VLOOKUP(CONCATENATE(G$5,$B27,$A$28),Help!$L$890:$Q$1133,6,0)/1000,"")</f>
        <v>523.952</v>
      </c>
      <c r="H27" s="654">
        <f>IFERROR(VLOOKUP(CONCATENATE(H$5,$B27,$A$28),Help!$L$890:$Q$1133,6,0)/1000,"")</f>
        <v>567.76800000000003</v>
      </c>
      <c r="I27" s="654">
        <f>IFERROR(VLOOKUP(CONCATENATE(I$5,$B27,$A$28),Help!$L$890:$Q$1133,6,0)/1000,"")</f>
        <v>472.62799999999999</v>
      </c>
      <c r="J27" s="654">
        <f>IFERROR(VLOOKUP(CONCATENATE(J$5,$B27,$A$28),Help!$L$890:$Q$1133,6,0)/1000,"")</f>
        <v>623.37900000000002</v>
      </c>
      <c r="K27" s="655">
        <f>IFERROR(VLOOKUP(CONCATENATE(K$5,$B27,$A$28),Help!$L$890:$Q$1133,6,0)/1000,"")</f>
        <v>547.90800000000002</v>
      </c>
      <c r="L27" s="655">
        <f>IFERROR(VLOOKUP(CONCATENATE(L$5,$B27,$A$28),Help!$L$890:$Q$1133,6,0)/1000,"")</f>
        <v>621.62099999999998</v>
      </c>
      <c r="M27" s="655">
        <f>IFERROR(VLOOKUP(CONCATENATE(M$5,$B27,$A$28),Help!$L$890:$Q$1133,6,0)/1000,"")</f>
        <v>672.55600000000004</v>
      </c>
      <c r="N27" s="655">
        <f>IFERROR(VLOOKUP(CONCATENATE(N$5,$B27,$A$28),Help!$L$890:$Q$1133,6,0)/1000,"")</f>
        <v>516.17499999999995</v>
      </c>
      <c r="O27" s="301">
        <f>IF(N24="","",SUM(C27:N27))</f>
        <v>6535.2240000000011</v>
      </c>
      <c r="P27" s="301">
        <f>SUM(C27:N27)</f>
        <v>6535.2240000000011</v>
      </c>
      <c r="Q27" s="79"/>
    </row>
    <row r="28" spans="1:17" ht="12.75" customHeight="1" x14ac:dyDescent="0.2">
      <c r="A28" s="24" t="s">
        <v>88</v>
      </c>
      <c r="B28" s="488">
        <f>PopisTabulek!$B$38</f>
        <v>2017</v>
      </c>
      <c r="C28" s="654">
        <f>IFERROR(VLOOKUP(CONCATENATE(C$5,$B28,$A$28),Help!$L$890:$Q$1133,6,0)/1000,"")</f>
        <v>330.10599999999999</v>
      </c>
      <c r="D28" s="654">
        <f>IFERROR(VLOOKUP(CONCATENATE(D$5,$B28,$A$28),Help!$L$890:$Q$1133,6,0)/1000,"")</f>
        <v>367.62700000000001</v>
      </c>
      <c r="E28" s="654">
        <f>IFERROR(VLOOKUP(CONCATENATE(E$5,$B28,$A$28),Help!$L$890:$Q$1133,6,0)/1000,"")</f>
        <v>449.96800000000002</v>
      </c>
      <c r="F28" s="654">
        <f>IFERROR(VLOOKUP(CONCATENATE(F$5,$B28,$A$28),Help!$L$890:$Q$1133,6,0)/1000,"")</f>
        <v>408.30599999999998</v>
      </c>
      <c r="G28" s="654">
        <f>IFERROR(VLOOKUP(CONCATENATE(G$5,$B28,$A$28),Help!$L$890:$Q$1133,6,0)/1000,"")</f>
        <v>448.71600000000001</v>
      </c>
      <c r="H28" s="654">
        <f>IFERROR(VLOOKUP(CONCATENATE(H$5,$B28,$A$28),Help!$L$890:$Q$1133,6,0)/1000,"")</f>
        <v>480.24400000000003</v>
      </c>
      <c r="I28" s="654">
        <f>IFERROR(VLOOKUP(CONCATENATE(I$5,$B28,$A$28),Help!$L$890:$Q$1133,6,0)/1000,"")</f>
        <v>384.20699999999999</v>
      </c>
      <c r="J28" s="654">
        <f>IFERROR(VLOOKUP(CONCATENATE(J$5,$B28,$A$28),Help!$L$890:$Q$1133,6,0)/1000,"")</f>
        <v>512.45500000000004</v>
      </c>
      <c r="K28" s="654">
        <f>IFERROR(VLOOKUP(CONCATENATE(K$5,$B28,$A$28),Help!$L$890:$Q$1133,6,0)/1000,"")</f>
        <v>479.08600000000001</v>
      </c>
      <c r="L28" s="654">
        <f>IFERROR(VLOOKUP(CONCATENATE(L$5,$B28,$A$28),Help!$L$890:$Q$1133,6,0)/1000,"")</f>
        <v>568.755</v>
      </c>
      <c r="M28" s="654">
        <f>IFERROR(VLOOKUP(CONCATENATE(M$5,$B28,$A$28),Help!$L$890:$Q$1133,6,0)/1000,"")</f>
        <v>565.61900000000003</v>
      </c>
      <c r="N28" s="654">
        <f>IFERROR(VLOOKUP(CONCATENATE(N$5,$B28,$A$28),Help!$L$890:$Q$1133,6,0)/1000,"")</f>
        <v>503.43099999999998</v>
      </c>
      <c r="O28" s="301">
        <f>SUM(C28:N28)</f>
        <v>5498.5199999999995</v>
      </c>
      <c r="P28" s="301">
        <f>IF(D27="",C28,IF(E27="",SUM(C28:D28),IF(F27="",SUM(C28:E28),IF(G27="",SUM(C28:F28),IF(H27="",SUM(C28:G28),IF(I27="",SUM(C28:H28),IF(J27="",SUM(C28:I28),IF(K27="",SUM(C28:J28),IF(L27="",SUM(C28:K28),IF(M27="",SUM(C28:L28),IF(N27="",SUM(C28:M28),SUM(C28:N28))))))))))))</f>
        <v>5498.5199999999995</v>
      </c>
      <c r="Q28" s="79"/>
    </row>
    <row r="29" spans="1:17" ht="12.75" customHeight="1" x14ac:dyDescent="0.2">
      <c r="A29" s="27" t="s">
        <v>87</v>
      </c>
      <c r="B29" s="489" t="s">
        <v>4</v>
      </c>
      <c r="C29" s="307">
        <f t="shared" ref="C29" si="16">C27/C28*100</f>
        <v>138.83813078223361</v>
      </c>
      <c r="D29" s="380">
        <f>IF(D27="","",D27/D28*100)</f>
        <v>130.76025427947349</v>
      </c>
      <c r="E29" s="307">
        <f t="shared" ref="E29:O29" si="17">IF(E27="","",E27/E28*100)</f>
        <v>120.03898054972797</v>
      </c>
      <c r="F29" s="307">
        <f t="shared" si="17"/>
        <v>124.92517866502084</v>
      </c>
      <c r="G29" s="307">
        <f t="shared" si="17"/>
        <v>116.7669528164808</v>
      </c>
      <c r="H29" s="307">
        <f t="shared" si="17"/>
        <v>118.22490234130983</v>
      </c>
      <c r="I29" s="307">
        <f t="shared" si="17"/>
        <v>123.01389615493731</v>
      </c>
      <c r="J29" s="307">
        <f t="shared" si="17"/>
        <v>121.64560790703574</v>
      </c>
      <c r="K29" s="307">
        <f t="shared" si="17"/>
        <v>114.36527053597894</v>
      </c>
      <c r="L29" s="307">
        <f t="shared" si="17"/>
        <v>109.29503916449086</v>
      </c>
      <c r="M29" s="307">
        <f t="shared" si="17"/>
        <v>118.90618950212068</v>
      </c>
      <c r="N29" s="307">
        <f t="shared" si="17"/>
        <v>102.53142933192434</v>
      </c>
      <c r="O29" s="302">
        <f t="shared" si="17"/>
        <v>118.85423714017594</v>
      </c>
      <c r="P29" s="302">
        <f>P27/P28*100</f>
        <v>118.85423714017594</v>
      </c>
      <c r="Q29" s="79"/>
    </row>
    <row r="30" spans="1:17" ht="12.75" customHeight="1" x14ac:dyDescent="0.2">
      <c r="A30" s="35"/>
      <c r="B30" s="494">
        <f>PopisTabulek!$B$37</f>
        <v>2018</v>
      </c>
      <c r="C30" s="656">
        <f>IFERROR(VLOOKUP(CONCATENATE(C$5,$B30,$A$31),Help!$L$890:$Q$1133,6,0)/1000,"")</f>
        <v>231.14699999999999</v>
      </c>
      <c r="D30" s="656">
        <f>IFERROR(VLOOKUP(CONCATENATE(D$5,$B30,$A$31),Help!$L$890:$Q$1133,6,0)/1000,"")</f>
        <v>221.559</v>
      </c>
      <c r="E30" s="656">
        <f>IFERROR(VLOOKUP(CONCATENATE(E$5,$B30,$A$31),Help!$L$890:$Q$1133,6,0)/1000,"")</f>
        <v>249.82</v>
      </c>
      <c r="F30" s="656">
        <f>IFERROR(VLOOKUP(CONCATENATE(F$5,$B30,$A$31),Help!$L$890:$Q$1133,6,0)/1000,"")</f>
        <v>214.62799999999999</v>
      </c>
      <c r="G30" s="656">
        <f>IFERROR(VLOOKUP(CONCATENATE(G$5,$B30,$A$31),Help!$L$890:$Q$1133,6,0)/1000,"")</f>
        <v>228.56100000000001</v>
      </c>
      <c r="H30" s="656">
        <f>IFERROR(VLOOKUP(CONCATENATE(H$5,$B30,$A$31),Help!$L$890:$Q$1133,6,0)/1000,"")</f>
        <v>240.78800000000001</v>
      </c>
      <c r="I30" s="656">
        <f>IFERROR(VLOOKUP(CONCATENATE(I$5,$B30,$A$31),Help!$L$890:$Q$1133,6,0)/1000,"")</f>
        <v>267.53500000000003</v>
      </c>
      <c r="J30" s="656">
        <f>IFERROR(VLOOKUP(CONCATENATE(J$5,$B30,$A$31),Help!$L$890:$Q$1133,6,0)/1000,"")</f>
        <v>229.66</v>
      </c>
      <c r="K30" s="657">
        <f>IFERROR(VLOOKUP(CONCATENATE(K$5,$B30,$A$31),Help!$L$890:$Q$1133,6,0)/1000,"")</f>
        <v>199.43299999999999</v>
      </c>
      <c r="L30" s="657">
        <f>IFERROR(VLOOKUP(CONCATENATE(L$5,$B30,$A$31),Help!$L$890:$Q$1133,6,0)/1000,"")</f>
        <v>253.83</v>
      </c>
      <c r="M30" s="657">
        <f>IFERROR(VLOOKUP(CONCATENATE(M$5,$B30,$A$31),Help!$L$890:$Q$1133,6,0)/1000,"")</f>
        <v>259.43099999999998</v>
      </c>
      <c r="N30" s="657">
        <f>IFERROR(VLOOKUP(CONCATENATE(N$5,$B30,$A$31),Help!$L$890:$Q$1133,6,0)/1000,"")</f>
        <v>202.922</v>
      </c>
      <c r="O30" s="495">
        <f>IF(N27="","",SUM(C30:N30))</f>
        <v>2799.3140000000003</v>
      </c>
      <c r="P30" s="495">
        <f>SUM(C30:N30)</f>
        <v>2799.3140000000003</v>
      </c>
      <c r="Q30" s="80"/>
    </row>
    <row r="31" spans="1:17" ht="12.75" customHeight="1" x14ac:dyDescent="0.2">
      <c r="A31" s="24" t="s">
        <v>89</v>
      </c>
      <c r="B31" s="488">
        <f>PopisTabulek!$B$38</f>
        <v>2017</v>
      </c>
      <c r="C31" s="654">
        <f>IFERROR(VLOOKUP(CONCATENATE(C$5,$B31,$A$31),Help!$L$890:$Q$1133,6,0)/1000,"")</f>
        <v>183.74299999999999</v>
      </c>
      <c r="D31" s="654">
        <f>IFERROR(VLOOKUP(CONCATENATE(D$5,$B31,$A$31),Help!$L$890:$Q$1133,6,0)/1000,"")</f>
        <v>184.328</v>
      </c>
      <c r="E31" s="654">
        <f>IFERROR(VLOOKUP(CONCATENATE(E$5,$B31,$A$31),Help!$L$890:$Q$1133,6,0)/1000,"")</f>
        <v>227.95500000000001</v>
      </c>
      <c r="F31" s="654">
        <f>IFERROR(VLOOKUP(CONCATENATE(F$5,$B31,$A$31),Help!$L$890:$Q$1133,6,0)/1000,"")</f>
        <v>177.678</v>
      </c>
      <c r="G31" s="654">
        <f>IFERROR(VLOOKUP(CONCATENATE(G$5,$B31,$A$31),Help!$L$890:$Q$1133,6,0)/1000,"")</f>
        <v>221.59</v>
      </c>
      <c r="H31" s="654">
        <f>IFERROR(VLOOKUP(CONCATENATE(H$5,$B31,$A$31),Help!$L$890:$Q$1133,6,0)/1000,"")</f>
        <v>244.053</v>
      </c>
      <c r="I31" s="654">
        <f>IFERROR(VLOOKUP(CONCATENATE(I$5,$B31,$A$31),Help!$L$890:$Q$1133,6,0)/1000,"")</f>
        <v>203.51499999999999</v>
      </c>
      <c r="J31" s="654">
        <f>IFERROR(VLOOKUP(CONCATENATE(J$5,$B31,$A$31),Help!$L$890:$Q$1133,6,0)/1000,"")</f>
        <v>221.04499999999999</v>
      </c>
      <c r="K31" s="654">
        <f>IFERROR(VLOOKUP(CONCATENATE(K$5,$B31,$A$31),Help!$L$890:$Q$1133,6,0)/1000,"")</f>
        <v>209.374</v>
      </c>
      <c r="L31" s="654">
        <f>IFERROR(VLOOKUP(CONCATENATE(L$5,$B31,$A$31),Help!$L$890:$Q$1133,6,0)/1000,"")</f>
        <v>243.798</v>
      </c>
      <c r="M31" s="654">
        <f>IFERROR(VLOOKUP(CONCATENATE(M$5,$B31,$A$31),Help!$L$890:$Q$1133,6,0)/1000,"")</f>
        <v>254.03200000000001</v>
      </c>
      <c r="N31" s="654">
        <f>IFERROR(VLOOKUP(CONCATENATE(N$5,$B31,$A$31),Help!$L$890:$Q$1133,6,0)/1000,"")</f>
        <v>223.767</v>
      </c>
      <c r="O31" s="301">
        <f>SUM(C31:N31)</f>
        <v>2594.8780000000002</v>
      </c>
      <c r="P31" s="301">
        <f>IF(D30="",C31,IF(E30="",SUM(C31:D31),IF(F30="",SUM(C31:E31),IF(G30="",SUM(C31:F31),IF(H30="",SUM(C31:G31),IF(I30="",SUM(C31:H31),IF(J30="",SUM(C31:I31),IF(K30="",SUM(C31:J31),IF(L30="",SUM(C31:K31),IF(M30="",SUM(C31:L31),IF(N30="",SUM(C31:M31),SUM(C31:N31))))))))))))</f>
        <v>2594.8780000000002</v>
      </c>
      <c r="Q31" s="80"/>
    </row>
    <row r="32" spans="1:17" ht="12.75" customHeight="1" x14ac:dyDescent="0.2">
      <c r="A32" s="34"/>
      <c r="B32" s="489" t="s">
        <v>4</v>
      </c>
      <c r="C32" s="307">
        <f t="shared" ref="C32" si="18">C30/C31*100</f>
        <v>125.79907806011657</v>
      </c>
      <c r="D32" s="380">
        <f>IF(D30="","",D30/D31*100)</f>
        <v>120.19823358361181</v>
      </c>
      <c r="E32" s="307">
        <f t="shared" ref="E32:O32" si="19">IF(E30="","",E30/E31*100)</f>
        <v>109.59180540018862</v>
      </c>
      <c r="F32" s="307">
        <f t="shared" si="19"/>
        <v>120.79604678125597</v>
      </c>
      <c r="G32" s="307">
        <f t="shared" si="19"/>
        <v>103.14590008574393</v>
      </c>
      <c r="H32" s="307">
        <f t="shared" si="19"/>
        <v>98.662175838854679</v>
      </c>
      <c r="I32" s="307">
        <f t="shared" si="19"/>
        <v>131.45714075129601</v>
      </c>
      <c r="J32" s="307">
        <f t="shared" si="19"/>
        <v>103.89739645773486</v>
      </c>
      <c r="K32" s="307">
        <f t="shared" si="19"/>
        <v>95.252037024654442</v>
      </c>
      <c r="L32" s="307">
        <f t="shared" si="19"/>
        <v>104.11488199246919</v>
      </c>
      <c r="M32" s="307">
        <f t="shared" si="19"/>
        <v>102.1253227939787</v>
      </c>
      <c r="N32" s="307">
        <f t="shared" si="19"/>
        <v>90.684506652008565</v>
      </c>
      <c r="O32" s="302">
        <f t="shared" si="19"/>
        <v>107.87844361083643</v>
      </c>
      <c r="P32" s="302">
        <f>P30/P31*100</f>
        <v>107.87844361083643</v>
      </c>
      <c r="Q32" s="81"/>
    </row>
    <row r="33" spans="1:17" ht="12.75" customHeight="1" x14ac:dyDescent="0.2">
      <c r="A33" s="35"/>
      <c r="B33" s="494">
        <f>PopisTabulek!$B$37</f>
        <v>2018</v>
      </c>
      <c r="C33" s="656">
        <f>IFERROR(VLOOKUP(CONCATENATE(C$5,$B33,$A$34),Help!$L$890:$Q$1133,6,0)/1000,"")</f>
        <v>8.4260000000000002</v>
      </c>
      <c r="D33" s="656">
        <f>IFERROR(VLOOKUP(CONCATENATE(D$5,$B33,$A$34),Help!$L$890:$Q$1133,6,0)/1000,"")</f>
        <v>7.9390000000000001</v>
      </c>
      <c r="E33" s="656">
        <f>IFERROR(VLOOKUP(CONCATENATE(E$5,$B33,$A$34),Help!$L$890:$Q$1133,6,0)/1000,"")</f>
        <v>8.7729999999999997</v>
      </c>
      <c r="F33" s="656">
        <f>IFERROR(VLOOKUP(CONCATENATE(F$5,$B33,$A$34),Help!$L$890:$Q$1133,6,0)/1000,"")</f>
        <v>9.0419999999999998</v>
      </c>
      <c r="G33" s="656">
        <f>IFERROR(VLOOKUP(CONCATENATE(G$5,$B33,$A$34),Help!$L$890:$Q$1133,6,0)/1000,"")</f>
        <v>12.147</v>
      </c>
      <c r="H33" s="656">
        <f>IFERROR(VLOOKUP(CONCATENATE(H$5,$B33,$A$34),Help!$L$890:$Q$1133,6,0)/1000,"")</f>
        <v>15.656000000000001</v>
      </c>
      <c r="I33" s="656">
        <f>IFERROR(VLOOKUP(CONCATENATE(I$5,$B33,$A$34),Help!$L$890:$Q$1133,6,0)/1000,"")</f>
        <v>15.183999999999999</v>
      </c>
      <c r="J33" s="656">
        <f>IFERROR(VLOOKUP(CONCATENATE(J$5,$B33,$A$34),Help!$L$890:$Q$1133,6,0)/1000,"")</f>
        <v>15.18</v>
      </c>
      <c r="K33" s="656">
        <f>IFERROR(VLOOKUP(CONCATENATE(K$5,$B33,$A$34),Help!$L$890:$Q$1133,6,0)/1000,"")</f>
        <v>14.617000000000001</v>
      </c>
      <c r="L33" s="656">
        <f>IFERROR(VLOOKUP(CONCATENATE(L$5,$B33,$A$34),Help!$L$890:$Q$1133,6,0)/1000,"")</f>
        <v>12.976000000000001</v>
      </c>
      <c r="M33" s="657">
        <f>IFERROR(VLOOKUP(CONCATENATE(M$5,$B33,$A$34),Help!$L$890:$Q$1133,6,0)/1000,"")</f>
        <v>11.885999999999999</v>
      </c>
      <c r="N33" s="657">
        <f>IFERROR(VLOOKUP(CONCATENATE(N$5,$B33,$A$34),Help!$L$890:$Q$1133,6,0)/1000,"")</f>
        <v>8.4740000000000002</v>
      </c>
      <c r="O33" s="519">
        <f>IF(N30="","",SUM(C33:N33))</f>
        <v>140.30000000000001</v>
      </c>
      <c r="P33" s="495">
        <f>SUM(C33:N33)</f>
        <v>140.30000000000001</v>
      </c>
      <c r="Q33" s="80"/>
    </row>
    <row r="34" spans="1:17" ht="12.75" customHeight="1" x14ac:dyDescent="0.2">
      <c r="A34" s="24" t="s">
        <v>13</v>
      </c>
      <c r="B34" s="488">
        <f>PopisTabulek!$B$38</f>
        <v>2017</v>
      </c>
      <c r="C34" s="654">
        <f>IFERROR(VLOOKUP(CONCATENATE(C$5,$B34,$A$34),Help!$L$890:$Q$1133,6,0)/1000,"")</f>
        <v>5.79</v>
      </c>
      <c r="D34" s="654">
        <f>IFERROR(VLOOKUP(CONCATENATE(D$5,$B34,$A$34),Help!$L$890:$Q$1133,6,0)/1000,"")</f>
        <v>5.5279999999999996</v>
      </c>
      <c r="E34" s="654">
        <f>IFERROR(VLOOKUP(CONCATENATE(E$5,$B34,$A$34),Help!$L$890:$Q$1133,6,0)/1000,"")</f>
        <v>6.1529999999999996</v>
      </c>
      <c r="F34" s="654">
        <f>IFERROR(VLOOKUP(CONCATENATE(F$5,$B34,$A$34),Help!$L$890:$Q$1133,6,0)/1000,"")</f>
        <v>8.92</v>
      </c>
      <c r="G34" s="654">
        <f>IFERROR(VLOOKUP(CONCATENATE(G$5,$B34,$A$34),Help!$L$890:$Q$1133,6,0)/1000,"")</f>
        <v>9.89</v>
      </c>
      <c r="H34" s="654">
        <f>IFERROR(VLOOKUP(CONCATENATE(H$5,$B34,$A$34),Help!$L$890:$Q$1133,6,0)/1000,"")</f>
        <v>16.670000000000002</v>
      </c>
      <c r="I34" s="654">
        <f>IFERROR(VLOOKUP(CONCATENATE(I$5,$B34,$A$34),Help!$L$890:$Q$1133,6,0)/1000,"")</f>
        <v>12.962</v>
      </c>
      <c r="J34" s="654">
        <f>IFERROR(VLOOKUP(CONCATENATE(J$5,$B34,$A$34),Help!$L$890:$Q$1133,6,0)/1000,"")</f>
        <v>12.624000000000001</v>
      </c>
      <c r="K34" s="654">
        <f>IFERROR(VLOOKUP(CONCATENATE(K$5,$B34,$A$34),Help!$L$890:$Q$1133,6,0)/1000,"")</f>
        <v>11.16</v>
      </c>
      <c r="L34" s="654">
        <f>IFERROR(VLOOKUP(CONCATENATE(L$5,$B34,$A$34),Help!$L$890:$Q$1133,6,0)/1000,"")</f>
        <v>10.733000000000001</v>
      </c>
      <c r="M34" s="654">
        <f>IFERROR(VLOOKUP(CONCATENATE(M$5,$B34,$A$34),Help!$L$890:$Q$1133,6,0)/1000,"")</f>
        <v>11.066000000000001</v>
      </c>
      <c r="N34" s="654">
        <f>IFERROR(VLOOKUP(CONCATENATE(N$5,$B34,$A$34),Help!$L$890:$Q$1133,6,0)/1000,"")</f>
        <v>9.3859999999999992</v>
      </c>
      <c r="O34" s="301">
        <f>SUM(C34:N34)</f>
        <v>120.88199999999999</v>
      </c>
      <c r="P34" s="301">
        <f>IF(D33="",C34,IF(E33="",SUM(C34:D34),IF(F33="",SUM(C34:E34),IF(G33="",SUM(C34:F34),IF(H33="",SUM(C34:G34),IF(I33="",SUM(C34:H34),IF(J33="",SUM(C34:I34),IF(K33="",SUM(C34:J34),IF(L33="",SUM(C34:K34),IF(M33="",SUM(C34:L34),IF(N33="",SUM(C34:M34),SUM(C34:N34))))))))))))</f>
        <v>120.88199999999999</v>
      </c>
      <c r="Q34" s="80"/>
    </row>
    <row r="35" spans="1:17" ht="12.75" customHeight="1" thickBot="1" x14ac:dyDescent="0.25">
      <c r="A35" s="36"/>
      <c r="B35" s="490" t="s">
        <v>4</v>
      </c>
      <c r="C35" s="496">
        <f t="shared" ref="C35" si="20">C33/C34*100</f>
        <v>145.52677029360967</v>
      </c>
      <c r="D35" s="497">
        <f>IF(D33="","",D33/D34*100)</f>
        <v>143.61432706222868</v>
      </c>
      <c r="E35" s="496">
        <f t="shared" ref="E35:O35" si="21">IF(E33="","",E33/E34*100)</f>
        <v>142.58085486754428</v>
      </c>
      <c r="F35" s="496">
        <f t="shared" si="21"/>
        <v>101.3677130044843</v>
      </c>
      <c r="G35" s="496">
        <f t="shared" si="21"/>
        <v>122.82103134479271</v>
      </c>
      <c r="H35" s="496">
        <f t="shared" si="21"/>
        <v>93.917216556688658</v>
      </c>
      <c r="I35" s="496">
        <f t="shared" si="21"/>
        <v>117.14241629378182</v>
      </c>
      <c r="J35" s="496">
        <f t="shared" si="21"/>
        <v>120.24714828897338</v>
      </c>
      <c r="K35" s="496">
        <f t="shared" si="21"/>
        <v>130.97670250896059</v>
      </c>
      <c r="L35" s="496">
        <f t="shared" si="21"/>
        <v>120.89816453927141</v>
      </c>
      <c r="M35" s="496">
        <f t="shared" si="21"/>
        <v>107.41008494487619</v>
      </c>
      <c r="N35" s="496">
        <f t="shared" si="21"/>
        <v>90.283400809716611</v>
      </c>
      <c r="O35" s="498">
        <f t="shared" si="21"/>
        <v>116.06359921245514</v>
      </c>
      <c r="P35" s="305">
        <f>P33/P34*100</f>
        <v>116.06359921245514</v>
      </c>
      <c r="Q35" s="10"/>
    </row>
    <row r="36" spans="1:17" ht="12.75" customHeight="1" thickTop="1" x14ac:dyDescent="0.2">
      <c r="A36" s="47"/>
      <c r="B36" s="488">
        <f>PopisTabulek!$B$37</f>
        <v>2018</v>
      </c>
      <c r="C36" s="654">
        <f>IFERROR(VLOOKUP(CONCATENATE(C$5,$B36,$A$37),Help!$L$890:$Q$1133,6,0)/1000,"")</f>
        <v>15761.829</v>
      </c>
      <c r="D36" s="654">
        <f>IFERROR(VLOOKUP(CONCATENATE(D$5,$B36,$A$37),Help!$L$890:$Q$1133,6,0)/1000,"")</f>
        <v>14645.382</v>
      </c>
      <c r="E36" s="654">
        <f>IFERROR(VLOOKUP(CONCATENATE(E$5,$B36,$A$37),Help!$L$890:$Q$1133,6,0)/1000,"")</f>
        <v>15968.953</v>
      </c>
      <c r="F36" s="654">
        <f>IFERROR(VLOOKUP(CONCATENATE(F$5,$B36,$A$37),Help!$L$890:$Q$1133,6,0)/1000,"")</f>
        <v>15289.98</v>
      </c>
      <c r="G36" s="654">
        <f>IFERROR(VLOOKUP(CONCATENATE(G$5,$B36,$A$37),Help!$L$890:$Q$1133,6,0)/1000,"")</f>
        <v>14821.366</v>
      </c>
      <c r="H36" s="654">
        <f>IFERROR(VLOOKUP(CONCATENATE(H$5,$B36,$A$37),Help!$L$890:$Q$1133,6,0)/1000,"")</f>
        <v>15096.563</v>
      </c>
      <c r="I36" s="654">
        <f>IFERROR(VLOOKUP(CONCATENATE(I$5,$B36,$A$37),Help!$L$890:$Q$1133,6,0)/1000,"")</f>
        <v>13197.05</v>
      </c>
      <c r="J36" s="654">
        <f>IFERROR(VLOOKUP(CONCATENATE(J$5,$B36,$A$37),Help!$L$890:$Q$1133,6,0)/1000,"")</f>
        <v>13356.064</v>
      </c>
      <c r="K36" s="655">
        <f>IFERROR(VLOOKUP(CONCATENATE(K$5,$B36,$A$37),Help!$L$890:$Q$1133,6,0)/1000,"")</f>
        <v>14843.303</v>
      </c>
      <c r="L36" s="655">
        <f>IFERROR(VLOOKUP(CONCATENATE(L$5,$B36,$A$37),Help!$L$890:$Q$1133,6,0)/1000,"")</f>
        <v>17025.016</v>
      </c>
      <c r="M36" s="655">
        <f>IFERROR(VLOOKUP(CONCATENATE(M$5,$B36,$A$37),Help!$L$890:$Q$1133,6,0)/1000,"")</f>
        <v>16697.689999999999</v>
      </c>
      <c r="N36" s="655">
        <f>IFERROR(VLOOKUP(CONCATENATE(N$5,$B36,$A$37),Help!$L$890:$Q$1133,6,0)/1000,"")</f>
        <v>12093.99</v>
      </c>
      <c r="O36" s="301">
        <f>IF(N33="","",SUM(C36:N36))</f>
        <v>178797.18599999999</v>
      </c>
      <c r="P36" s="301">
        <f>SUM(C36:N36)</f>
        <v>178797.18599999999</v>
      </c>
      <c r="Q36" s="80"/>
    </row>
    <row r="37" spans="1:17" ht="12.75" customHeight="1" x14ac:dyDescent="0.2">
      <c r="A37" s="47" t="s">
        <v>46</v>
      </c>
      <c r="B37" s="488">
        <f>PopisTabulek!$B$38</f>
        <v>2017</v>
      </c>
      <c r="C37" s="654">
        <f>IFERROR(VLOOKUP(CONCATENATE(C$5,$B37,$A$37),Help!$L$890:$Q$1133,6,0)/1000,"")</f>
        <v>12391.227000000001</v>
      </c>
      <c r="D37" s="654">
        <f>IFERROR(VLOOKUP(CONCATENATE(D$5,$B37,$A$37),Help!$L$890:$Q$1133,6,0)/1000,"")</f>
        <v>11821.911</v>
      </c>
      <c r="E37" s="654">
        <f>IFERROR(VLOOKUP(CONCATENATE(E$5,$B37,$A$37),Help!$L$890:$Q$1133,6,0)/1000,"")</f>
        <v>13990.65</v>
      </c>
      <c r="F37" s="654">
        <f>IFERROR(VLOOKUP(CONCATENATE(F$5,$B37,$A$37),Help!$L$890:$Q$1133,6,0)/1000,"")</f>
        <v>11823.816999999999</v>
      </c>
      <c r="G37" s="654">
        <f>IFERROR(VLOOKUP(CONCATENATE(G$5,$B37,$A$37),Help!$L$890:$Q$1133,6,0)/1000,"")</f>
        <v>13664.615</v>
      </c>
      <c r="H37" s="654">
        <f>IFERROR(VLOOKUP(CONCATENATE(H$5,$B37,$A$37),Help!$L$890:$Q$1133,6,0)/1000,"")</f>
        <v>13976.495000000001</v>
      </c>
      <c r="I37" s="654">
        <f>IFERROR(VLOOKUP(CONCATENATE(I$5,$B37,$A$37),Help!$L$890:$Q$1133,6,0)/1000,"")</f>
        <v>11730.928</v>
      </c>
      <c r="J37" s="654">
        <f>IFERROR(VLOOKUP(CONCATENATE(J$5,$B37,$A$37),Help!$L$890:$Q$1133,6,0)/1000,"")</f>
        <v>13199.324000000001</v>
      </c>
      <c r="K37" s="654">
        <f>IFERROR(VLOOKUP(CONCATENATE(K$5,$B37,$A$37),Help!$L$890:$Q$1133,6,0)/1000,"")</f>
        <v>14742.004000000001</v>
      </c>
      <c r="L37" s="654">
        <f>IFERROR(VLOOKUP(CONCATENATE(L$5,$B37,$A$37),Help!$L$890:$Q$1133,6,0)/1000,"")</f>
        <v>15606.937</v>
      </c>
      <c r="M37" s="654">
        <f>IFERROR(VLOOKUP(CONCATENATE(M$5,$B37,$A$37),Help!$L$890:$Q$1133,6,0)/1000,"")</f>
        <v>15807.094999999999</v>
      </c>
      <c r="N37" s="654">
        <f>IFERROR(VLOOKUP(CONCATENATE(N$5,$B37,$A$37),Help!$L$890:$Q$1133,6,0)/1000,"")</f>
        <v>12440.766</v>
      </c>
      <c r="O37" s="301">
        <f>SUM(C37:N37)</f>
        <v>161195.769</v>
      </c>
      <c r="P37" s="301">
        <f>IF(D36="",C37,IF(E36="",SUM(C37:D37),IF(F36="",SUM(C37:E37),IF(G36="",SUM(C37:F37),IF(H36="",SUM(C37:G37),IF(I36="",SUM(C37:H37),IF(J36="",SUM(C37:I37),IF(K36="",SUM(C37:J37),IF(L36="",SUM(C37:K37),IF(M36="",SUM(C37:L37),IF(N36="",SUM(C37:M37),SUM(C37:N37))))))))))))</f>
        <v>161195.769</v>
      </c>
      <c r="Q37" s="80"/>
    </row>
    <row r="38" spans="1:17" ht="12.75" customHeight="1" thickBot="1" x14ac:dyDescent="0.25">
      <c r="A38" s="48"/>
      <c r="B38" s="491" t="s">
        <v>4</v>
      </c>
      <c r="C38" s="492">
        <f t="shared" ref="C38" si="22">C36/C37*100</f>
        <v>127.2015192684308</v>
      </c>
      <c r="D38" s="493">
        <f>IF(D36="","",D36/D37*100)</f>
        <v>123.88337215531398</v>
      </c>
      <c r="E38" s="492">
        <f t="shared" ref="E38:O38" si="23">IF(E36="","",E36/E37*100)</f>
        <v>114.14017933405525</v>
      </c>
      <c r="F38" s="492">
        <f t="shared" si="23"/>
        <v>129.31509342541415</v>
      </c>
      <c r="G38" s="492">
        <f t="shared" si="23"/>
        <v>108.46530253505131</v>
      </c>
      <c r="H38" s="492">
        <f t="shared" si="23"/>
        <v>108.01394054804155</v>
      </c>
      <c r="I38" s="492">
        <f t="shared" si="23"/>
        <v>112.49792002815123</v>
      </c>
      <c r="J38" s="492">
        <f t="shared" si="23"/>
        <v>101.18748505605286</v>
      </c>
      <c r="K38" s="492">
        <f t="shared" si="23"/>
        <v>100.68714538403327</v>
      </c>
      <c r="L38" s="492">
        <f t="shared" si="23"/>
        <v>109.08620954899735</v>
      </c>
      <c r="M38" s="492">
        <f t="shared" si="23"/>
        <v>105.63414719782477</v>
      </c>
      <c r="N38" s="492">
        <f t="shared" si="23"/>
        <v>97.212583212319885</v>
      </c>
      <c r="O38" s="306">
        <f t="shared" si="23"/>
        <v>110.91927977340397</v>
      </c>
      <c r="P38" s="306">
        <f>P36/P37*100</f>
        <v>110.91927977340397</v>
      </c>
      <c r="Q38" s="10"/>
    </row>
    <row r="39" spans="1:17" ht="12.75" customHeight="1" x14ac:dyDescent="0.2">
      <c r="A39" s="37" t="s">
        <v>1704</v>
      </c>
      <c r="B39" s="38"/>
      <c r="C39" s="37"/>
      <c r="D39" s="10"/>
      <c r="E39" s="10"/>
      <c r="F39" s="39"/>
      <c r="G39" s="10"/>
      <c r="H39" s="10"/>
      <c r="I39" s="37"/>
      <c r="J39" s="40"/>
      <c r="K39" s="10"/>
      <c r="L39" s="10"/>
      <c r="M39" s="523" t="s">
        <v>92</v>
      </c>
      <c r="N39" s="10"/>
      <c r="O39" s="10"/>
      <c r="Q39" s="10"/>
    </row>
    <row r="40" spans="1:17" ht="12.75" customHeight="1" x14ac:dyDescent="0.2">
      <c r="A40" s="37" t="s">
        <v>161</v>
      </c>
      <c r="P40" s="41"/>
    </row>
    <row r="41" spans="1:17" ht="12.75" customHeight="1" x14ac:dyDescent="0.2">
      <c r="A41" s="37"/>
      <c r="P41" s="41"/>
    </row>
    <row r="42" spans="1:17" x14ac:dyDescent="0.2">
      <c r="C42" s="6"/>
      <c r="D42" s="6"/>
      <c r="E42" s="6"/>
      <c r="G42" s="6"/>
      <c r="H42" s="6"/>
      <c r="I42" s="6"/>
      <c r="J42" s="6"/>
      <c r="K42" s="6"/>
      <c r="L42" s="6"/>
      <c r="M42" s="6"/>
    </row>
    <row r="43" spans="1:17" x14ac:dyDescent="0.2">
      <c r="A43" s="11"/>
      <c r="B43" s="10"/>
      <c r="C43" s="10"/>
      <c r="D43" s="10"/>
      <c r="E43" s="10"/>
      <c r="F43" s="43"/>
      <c r="G43" s="10"/>
      <c r="H43" s="10"/>
      <c r="I43" s="10"/>
      <c r="J43" s="10"/>
      <c r="K43" s="10"/>
      <c r="L43" s="10"/>
      <c r="M43" s="10"/>
    </row>
    <row r="44" spans="1:17" x14ac:dyDescent="0.2">
      <c r="B44" s="10"/>
      <c r="C44" s="14"/>
      <c r="D44" s="14"/>
      <c r="E44" s="14"/>
      <c r="F44" s="43"/>
      <c r="G44" s="14"/>
      <c r="H44" s="14"/>
      <c r="I44" s="14"/>
      <c r="J44" s="14"/>
      <c r="K44" s="6"/>
      <c r="L44" s="6"/>
      <c r="M44" s="6"/>
    </row>
    <row r="45" spans="1:17" x14ac:dyDescent="0.2">
      <c r="A45" s="11"/>
      <c r="B45" s="38"/>
      <c r="C45" s="9"/>
      <c r="D45" s="9"/>
      <c r="E45" s="9"/>
      <c r="F45" s="44"/>
      <c r="G45" s="9"/>
      <c r="H45" s="9"/>
      <c r="I45" s="9"/>
      <c r="J45" s="9"/>
      <c r="K45" s="9"/>
      <c r="L45" s="9"/>
      <c r="M45" s="9"/>
    </row>
    <row r="46" spans="1:17" x14ac:dyDescent="0.2">
      <c r="A46" s="11"/>
      <c r="B46" s="38"/>
      <c r="C46" s="9"/>
      <c r="D46" s="9"/>
      <c r="E46" s="9"/>
      <c r="F46" s="44"/>
      <c r="G46" s="9"/>
      <c r="H46" s="9"/>
      <c r="I46" s="9"/>
      <c r="J46" s="9"/>
      <c r="K46" s="9"/>
      <c r="L46" s="9"/>
      <c r="M46" s="9"/>
    </row>
    <row r="50" spans="7:7" x14ac:dyDescent="0.2">
      <c r="G50" s="10"/>
    </row>
    <row r="86" spans="2:13" x14ac:dyDescent="0.2">
      <c r="B86" s="6"/>
      <c r="C86" s="6"/>
      <c r="D86" s="6"/>
      <c r="E86" s="6"/>
      <c r="G86" s="6"/>
      <c r="H86" s="6"/>
      <c r="I86" s="6"/>
      <c r="J86" s="6"/>
      <c r="K86" s="6"/>
      <c r="L86" s="6"/>
      <c r="M86" s="6"/>
    </row>
    <row r="87" spans="2:13" x14ac:dyDescent="0.2">
      <c r="B87" s="9"/>
      <c r="C87" s="9"/>
      <c r="D87" s="9"/>
      <c r="E87" s="9"/>
      <c r="F87" s="44"/>
      <c r="G87" s="9"/>
      <c r="H87" s="9"/>
      <c r="I87" s="9"/>
      <c r="J87" s="9"/>
      <c r="K87" s="9"/>
      <c r="L87" s="9"/>
      <c r="M87" s="9"/>
    </row>
    <row r="88" spans="2:13" x14ac:dyDescent="0.2">
      <c r="B88" s="9"/>
      <c r="C88" s="9"/>
      <c r="D88" s="9"/>
      <c r="E88" s="9"/>
      <c r="F88" s="44"/>
      <c r="G88" s="9"/>
      <c r="H88" s="9"/>
      <c r="I88" s="9"/>
      <c r="J88" s="9"/>
      <c r="K88" s="9"/>
      <c r="L88" s="9"/>
      <c r="M88" s="9"/>
    </row>
    <row r="113" spans="2:13" x14ac:dyDescent="0.2">
      <c r="B113" s="6"/>
      <c r="C113" s="6"/>
      <c r="D113" s="6"/>
      <c r="E113" s="6"/>
      <c r="G113" s="6"/>
      <c r="H113" s="6"/>
      <c r="I113" s="6"/>
      <c r="J113" s="6"/>
      <c r="K113" s="6"/>
      <c r="L113" s="6"/>
      <c r="M113" s="6"/>
    </row>
  </sheetData>
  <mergeCells count="2">
    <mergeCell ref="A3:P3"/>
    <mergeCell ref="A2:P2"/>
  </mergeCells>
  <phoneticPr fontId="0" type="noConversion"/>
  <hyperlinks>
    <hyperlink ref="A1" location="obsah!A1" display="obsah"/>
  </hyperlinks>
  <printOptions horizontalCentered="1" verticalCentered="1" gridLinesSet="0"/>
  <pageMargins left="0.70866141732283472" right="0.70866141732283472" top="0.74803149606299213" bottom="0.74803149606299213" header="0.31496062992125984" footer="0.31496062992125984"/>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S113"/>
  <sheetViews>
    <sheetView showGridLines="0" zoomScaleNormal="100" zoomScaleSheetLayoutView="85" workbookViewId="0">
      <selection activeCell="A39" sqref="A39:G39"/>
    </sheetView>
  </sheetViews>
  <sheetFormatPr defaultColWidth="8.85546875" defaultRowHeight="12.75" x14ac:dyDescent="0.2"/>
  <cols>
    <col min="1" max="1" width="26.140625" style="1" customWidth="1"/>
    <col min="2" max="2" width="5.85546875" style="1" customWidth="1"/>
    <col min="3" max="3" width="8.42578125" style="1" customWidth="1"/>
    <col min="4" max="4" width="7.28515625" style="1" customWidth="1"/>
    <col min="5" max="5" width="7.5703125" style="1" customWidth="1"/>
    <col min="6" max="6" width="7.28515625" style="15" customWidth="1"/>
    <col min="7" max="8" width="7.28515625" style="1" customWidth="1"/>
    <col min="9" max="9" width="7.5703125" style="1" bestFit="1" customWidth="1"/>
    <col min="10" max="14" width="7.28515625" style="1" customWidth="1"/>
    <col min="15" max="15" width="8.7109375" style="1" customWidth="1"/>
    <col min="16" max="16" width="8.7109375" style="15" customWidth="1"/>
    <col min="17" max="17" width="8" style="1" customWidth="1"/>
    <col min="18" max="18" width="8.85546875" style="1" customWidth="1"/>
    <col min="19" max="16384" width="8.85546875" style="1"/>
  </cols>
  <sheetData>
    <row r="1" spans="1:19" ht="14.25" x14ac:dyDescent="0.2">
      <c r="A1" s="77" t="s">
        <v>98</v>
      </c>
    </row>
    <row r="2" spans="1:19" ht="22.5" customHeight="1" x14ac:dyDescent="0.25">
      <c r="A2" s="1072" t="str">
        <f>PopisTabulek!$A$33</f>
        <v>Dovoz dle jednotlivých měsíců roku 2017 a 2018</v>
      </c>
      <c r="B2" s="1072"/>
      <c r="C2" s="1072"/>
      <c r="D2" s="1072"/>
      <c r="E2" s="1072"/>
      <c r="F2" s="1072"/>
      <c r="G2" s="1072"/>
      <c r="H2" s="1072"/>
      <c r="I2" s="1072"/>
      <c r="J2" s="1072"/>
      <c r="K2" s="1072"/>
      <c r="L2" s="1072"/>
      <c r="M2" s="1072"/>
      <c r="N2" s="1072"/>
      <c r="O2" s="1072"/>
      <c r="P2" s="1072"/>
    </row>
    <row r="3" spans="1:19" x14ac:dyDescent="0.2">
      <c r="A3" s="1071" t="str">
        <f>PopisTabulek!$A$34</f>
        <v>(rok 2018 - zpřesněné údaje k 28.2.2019)</v>
      </c>
      <c r="B3" s="1071"/>
      <c r="C3" s="1071"/>
      <c r="D3" s="1071"/>
      <c r="E3" s="1071"/>
      <c r="F3" s="1071"/>
      <c r="G3" s="1071"/>
      <c r="H3" s="1071"/>
      <c r="I3" s="1071"/>
      <c r="J3" s="1071"/>
      <c r="K3" s="1071"/>
      <c r="L3" s="1071"/>
      <c r="M3" s="1071"/>
      <c r="N3" s="1071"/>
      <c r="O3" s="1071"/>
      <c r="P3" s="1071"/>
      <c r="Q3" s="313"/>
      <c r="R3" s="313"/>
    </row>
    <row r="4" spans="1:19" ht="15.6" customHeight="1" thickBot="1" x14ac:dyDescent="0.3">
      <c r="A4" s="17"/>
      <c r="B4" s="6"/>
      <c r="C4" s="6"/>
      <c r="D4" s="6"/>
      <c r="E4" s="18"/>
      <c r="F4" s="19"/>
      <c r="G4" s="18"/>
      <c r="H4" s="18"/>
      <c r="I4" s="18"/>
      <c r="J4" s="6"/>
      <c r="K4" s="6"/>
      <c r="L4" s="6"/>
      <c r="M4" s="6"/>
      <c r="N4" s="522"/>
      <c r="O4" s="522" t="s">
        <v>125</v>
      </c>
      <c r="P4" s="20"/>
    </row>
    <row r="5" spans="1:19" ht="12.75" customHeight="1" thickBot="1" x14ac:dyDescent="0.25">
      <c r="A5" s="21"/>
      <c r="B5" s="486" t="s">
        <v>26</v>
      </c>
      <c r="C5" s="22" t="s">
        <v>27</v>
      </c>
      <c r="D5" s="22" t="s">
        <v>28</v>
      </c>
      <c r="E5" s="22" t="s">
        <v>29</v>
      </c>
      <c r="F5" s="22" t="s">
        <v>30</v>
      </c>
      <c r="G5" s="22" t="s">
        <v>31</v>
      </c>
      <c r="H5" s="22" t="s">
        <v>32</v>
      </c>
      <c r="I5" s="22" t="s">
        <v>33</v>
      </c>
      <c r="J5" s="22" t="s">
        <v>34</v>
      </c>
      <c r="K5" s="22" t="s">
        <v>35</v>
      </c>
      <c r="L5" s="22" t="s">
        <v>36</v>
      </c>
      <c r="M5" s="22" t="s">
        <v>37</v>
      </c>
      <c r="N5" s="45" t="s">
        <v>38</v>
      </c>
      <c r="O5" s="23" t="s">
        <v>39</v>
      </c>
      <c r="P5" s="139" t="str">
        <f>PopisTabulek!$C$37</f>
        <v>I-XII</v>
      </c>
      <c r="Q5" s="10"/>
    </row>
    <row r="6" spans="1:19" ht="12.75" customHeight="1" x14ac:dyDescent="0.2">
      <c r="A6" s="24"/>
      <c r="B6" s="487">
        <f>PopisTabulek!$B$37</f>
        <v>2018</v>
      </c>
      <c r="C6" s="654">
        <f>C9+C21+C24+C27+C30+C33</f>
        <v>15902.386999999999</v>
      </c>
      <c r="D6" s="654">
        <f>IF(D9="","",D9+D21+D24+D27+D30+D33)</f>
        <v>14555.724</v>
      </c>
      <c r="E6" s="654">
        <f t="shared" ref="E6:N6" si="0">IF(E9="","",E9+E21+E24+E27+E30+E33)</f>
        <v>15854.720000000001</v>
      </c>
      <c r="F6" s="654">
        <f t="shared" si="0"/>
        <v>15210.635</v>
      </c>
      <c r="G6" s="654">
        <f t="shared" si="0"/>
        <v>15470.533000000001</v>
      </c>
      <c r="H6" s="654">
        <f t="shared" si="0"/>
        <v>15453.725999999999</v>
      </c>
      <c r="I6" s="654">
        <f t="shared" si="0"/>
        <v>14464.753000000001</v>
      </c>
      <c r="J6" s="654">
        <f t="shared" si="0"/>
        <v>14784.669000000002</v>
      </c>
      <c r="K6" s="655">
        <f t="shared" si="0"/>
        <v>15099.682000000001</v>
      </c>
      <c r="L6" s="655">
        <f t="shared" si="0"/>
        <v>17725.04</v>
      </c>
      <c r="M6" s="655">
        <f t="shared" si="0"/>
        <v>16805.163000000004</v>
      </c>
      <c r="N6" s="655">
        <f t="shared" si="0"/>
        <v>13074.063</v>
      </c>
      <c r="O6" s="301">
        <f>IF(N6="","",SUM(C6:N6))</f>
        <v>184401.095</v>
      </c>
      <c r="P6" s="304">
        <f>SUM(C6:N6)</f>
        <v>184401.095</v>
      </c>
      <c r="Q6" s="10"/>
    </row>
    <row r="7" spans="1:19" ht="12.75" customHeight="1" x14ac:dyDescent="0.2">
      <c r="A7" s="26" t="s">
        <v>47</v>
      </c>
      <c r="B7" s="488">
        <f>PopisTabulek!$B$38</f>
        <v>2017</v>
      </c>
      <c r="C7" s="654">
        <f>C10+C22+C25+C28+C31+C34</f>
        <v>11912.381999999998</v>
      </c>
      <c r="D7" s="654">
        <f t="shared" ref="D7:N7" si="1">D10+D22+D25+D28+D31+D34</f>
        <v>11772.881999999998</v>
      </c>
      <c r="E7" s="654">
        <f t="shared" si="1"/>
        <v>13778.980000000001</v>
      </c>
      <c r="F7" s="654">
        <f t="shared" si="1"/>
        <v>11874.580000000002</v>
      </c>
      <c r="G7" s="654">
        <f t="shared" si="1"/>
        <v>13769.636</v>
      </c>
      <c r="H7" s="654">
        <f t="shared" si="1"/>
        <v>13901.391</v>
      </c>
      <c r="I7" s="654">
        <f t="shared" si="1"/>
        <v>12400.429</v>
      </c>
      <c r="J7" s="654">
        <f t="shared" si="1"/>
        <v>13847.315000000001</v>
      </c>
      <c r="K7" s="654">
        <f t="shared" si="1"/>
        <v>14639.029</v>
      </c>
      <c r="L7" s="654">
        <f t="shared" si="1"/>
        <v>16222.754999999999</v>
      </c>
      <c r="M7" s="654">
        <f t="shared" si="1"/>
        <v>15928.322999999999</v>
      </c>
      <c r="N7" s="654">
        <f t="shared" si="1"/>
        <v>13326.415000000003</v>
      </c>
      <c r="O7" s="301">
        <f>SUM(C7:N7)</f>
        <v>163374.117</v>
      </c>
      <c r="P7" s="301">
        <f>IF(D6="",C7,IF(E6="",SUM(C7:D7),IF(F6="",SUM(C7:E7),IF(G6="",SUM(C7:F7),IF(H6="",SUM(C7:G7),IF(I6="",SUM(C7:H7),IF(J6="",SUM(C7:I7),IF(K6="",SUM(C7:J7),IF(L6="",SUM(C7:K7),IF(M6="",SUM(C7:L7),IF(N6="",SUM(C7:M7),SUM(C7:N7))))))))))))</f>
        <v>163374.117</v>
      </c>
      <c r="Q7" s="10"/>
      <c r="S7" s="443"/>
    </row>
    <row r="8" spans="1:19" ht="12.75" customHeight="1" thickBot="1" x14ac:dyDescent="0.25">
      <c r="A8" s="36"/>
      <c r="B8" s="490" t="s">
        <v>4</v>
      </c>
      <c r="C8" s="496">
        <f t="shared" ref="C8" si="2">C6/C7*100</f>
        <v>133.49460250687059</v>
      </c>
      <c r="D8" s="497">
        <f>IF(D6="","",D6/D7*100)</f>
        <v>123.63772948713833</v>
      </c>
      <c r="E8" s="496">
        <f t="shared" ref="E8:O8" si="3">IF(E6="","",E6/E7*100)</f>
        <v>115.06454033607712</v>
      </c>
      <c r="F8" s="496">
        <f t="shared" si="3"/>
        <v>128.09408838038902</v>
      </c>
      <c r="G8" s="496">
        <f t="shared" si="3"/>
        <v>112.35251970349833</v>
      </c>
      <c r="H8" s="496">
        <f t="shared" si="3"/>
        <v>111.16676021845583</v>
      </c>
      <c r="I8" s="496">
        <f t="shared" si="3"/>
        <v>116.64719825418943</v>
      </c>
      <c r="J8" s="496">
        <f t="shared" si="3"/>
        <v>106.76921121531504</v>
      </c>
      <c r="K8" s="496">
        <f t="shared" si="3"/>
        <v>103.14674559357728</v>
      </c>
      <c r="L8" s="496">
        <f t="shared" si="3"/>
        <v>109.26035682595221</v>
      </c>
      <c r="M8" s="496">
        <f t="shared" si="3"/>
        <v>105.50491096897021</v>
      </c>
      <c r="N8" s="496">
        <f t="shared" si="3"/>
        <v>98.106377446597577</v>
      </c>
      <c r="O8" s="498">
        <f t="shared" si="3"/>
        <v>112.8704463020908</v>
      </c>
      <c r="P8" s="498">
        <f>P6/P7*100</f>
        <v>112.8704463020908</v>
      </c>
      <c r="Q8" s="78"/>
    </row>
    <row r="9" spans="1:19" ht="12.75" customHeight="1" thickTop="1" x14ac:dyDescent="0.2">
      <c r="A9" s="24"/>
      <c r="B9" s="488">
        <f>PopisTabulek!$B$37</f>
        <v>2018</v>
      </c>
      <c r="C9" s="654">
        <f>IFERROR(VLOOKUP(CONCATENATE(C$5,$B9,$A$10),Help!$A$890:$F$1133,6,0)/1000,"")</f>
        <v>11253.263999999999</v>
      </c>
      <c r="D9" s="654">
        <f>IFERROR(VLOOKUP(CONCATENATE(D$5,$B9,$A$10),Help!$A$890:$F$1133,6,0)/1000,"")</f>
        <v>10771.901</v>
      </c>
      <c r="E9" s="654">
        <f>IFERROR(VLOOKUP(CONCATENATE(E$5,$B9,$A$10),Help!$A$890:$F$1133,6,0)/1000,"")</f>
        <v>11886.438</v>
      </c>
      <c r="F9" s="654">
        <f>IFERROR(VLOOKUP(CONCATENATE(F$5,$B9,$A$10),Help!$A$890:$F$1133,6,0)/1000,"")</f>
        <v>11123.674999999999</v>
      </c>
      <c r="G9" s="654">
        <f>IFERROR(VLOOKUP(CONCATENATE(G$5,$B9,$A$10),Help!$A$890:$F$1133,6,0)/1000,"")</f>
        <v>11358.342000000001</v>
      </c>
      <c r="H9" s="654">
        <f>IFERROR(VLOOKUP(CONCATENATE(H$5,$B9,$A$10),Help!$A$890:$F$1133,6,0)/1000,"")</f>
        <v>11432.585999999999</v>
      </c>
      <c r="I9" s="654">
        <f>IFERROR(VLOOKUP(CONCATENATE(I$5,$B9,$A$10),Help!$A$890:$F$1133,6,0)/1000,"")</f>
        <v>10095.808000000001</v>
      </c>
      <c r="J9" s="654">
        <f>IFERROR(VLOOKUP(CONCATENATE(J$5,$B9,$A$10),Help!$A$890:$F$1133,6,0)/1000,"")</f>
        <v>10226.457</v>
      </c>
      <c r="K9" s="655">
        <f>IFERROR(VLOOKUP(CONCATENATE(K$5,$B9,$A$10),Help!$A$890:$F$1133,6,0)/1000,"")</f>
        <v>10696.197</v>
      </c>
      <c r="L9" s="655">
        <f>IFERROR(VLOOKUP(CONCATENATE(L$5,$B9,$A$10),Help!$A$890:$F$1133,6,0)/1000,"")</f>
        <v>12264.811</v>
      </c>
      <c r="M9" s="655">
        <f>IFERROR(VLOOKUP(CONCATENATE(M$5,$B9,$A$10),Help!$A$890:$F$1133,6,0)/1000,"")</f>
        <v>11638.772000000001</v>
      </c>
      <c r="N9" s="655">
        <f>IFERROR(VLOOKUP(CONCATENATE(N$5,$B9,$A$10),Help!$A$890:$F$1133,6,0)/1000,"")</f>
        <v>8907.1049999999996</v>
      </c>
      <c r="O9" s="301">
        <f>IF(N9="","",SUM(C9:N9))</f>
        <v>131655.356</v>
      </c>
      <c r="P9" s="304">
        <f>SUM(C9:N9)</f>
        <v>131655.356</v>
      </c>
      <c r="Q9" s="4"/>
    </row>
    <row r="10" spans="1:19" ht="12.75" customHeight="1" x14ac:dyDescent="0.2">
      <c r="A10" s="24" t="s">
        <v>41</v>
      </c>
      <c r="B10" s="488">
        <f>PopisTabulek!$B$38</f>
        <v>2017</v>
      </c>
      <c r="C10" s="654">
        <f>IFERROR(VLOOKUP(CONCATENATE(C$5,$B10,$A$10),Help!$A$890:$F$1133,6,0)/1000,"")</f>
        <v>8460.5879999999997</v>
      </c>
      <c r="D10" s="654">
        <f>IFERROR(VLOOKUP(CONCATENATE(D$5,$B10,$A$10),Help!$A$890:$F$1133,6,0)/1000,"")</f>
        <v>8747.7749999999996</v>
      </c>
      <c r="E10" s="654">
        <f>IFERROR(VLOOKUP(CONCATENATE(E$5,$B10,$A$10),Help!$A$890:$F$1133,6,0)/1000,"")</f>
        <v>10150.324000000001</v>
      </c>
      <c r="F10" s="654">
        <f>IFERROR(VLOOKUP(CONCATENATE(F$5,$B10,$A$10),Help!$A$890:$F$1133,6,0)/1000,"")</f>
        <v>8657.6409999999996</v>
      </c>
      <c r="G10" s="654">
        <f>IFERROR(VLOOKUP(CONCATENATE(G$5,$B10,$A$10),Help!$A$890:$F$1133,6,0)/1000,"")</f>
        <v>10203.267</v>
      </c>
      <c r="H10" s="654">
        <f>IFERROR(VLOOKUP(CONCATENATE(H$5,$B10,$A$10),Help!$A$890:$F$1133,6,0)/1000,"")</f>
        <v>10274.011</v>
      </c>
      <c r="I10" s="654">
        <f>IFERROR(VLOOKUP(CONCATENATE(I$5,$B10,$A$10),Help!$A$890:$F$1133,6,0)/1000,"")</f>
        <v>8899.93</v>
      </c>
      <c r="J10" s="654">
        <f>IFERROR(VLOOKUP(CONCATENATE(J$5,$B10,$A$10),Help!$A$890:$F$1133,6,0)/1000,"")</f>
        <v>10084.781000000001</v>
      </c>
      <c r="K10" s="654">
        <f>IFERROR(VLOOKUP(CONCATENATE(K$5,$B10,$A$10),Help!$A$890:$F$1133,6,0)/1000,"")</f>
        <v>10746.846</v>
      </c>
      <c r="L10" s="654">
        <f>IFERROR(VLOOKUP(CONCATENATE(L$5,$B10,$A$10),Help!$A$890:$F$1133,6,0)/1000,"")</f>
        <v>11606.941999999999</v>
      </c>
      <c r="M10" s="654">
        <f>IFERROR(VLOOKUP(CONCATENATE(M$5,$B10,$A$10),Help!$A$890:$F$1133,6,0)/1000,"")</f>
        <v>11613.39</v>
      </c>
      <c r="N10" s="654">
        <f>IFERROR(VLOOKUP(CONCATENATE(N$5,$B10,$A$10),Help!$A$890:$F$1133,6,0)/1000,"")</f>
        <v>9594.8410000000003</v>
      </c>
      <c r="O10" s="301">
        <f>SUM(C10:N10)</f>
        <v>119040.336</v>
      </c>
      <c r="P10" s="301">
        <f>IF(D9="",C10,IF(E9="",SUM(C10:D10),IF(F9="",SUM(C10:E10),IF(G9="",SUM(C10:F10),IF(H9="",SUM(C10:G10),IF(I9="",SUM(C10:H10),IF(J9="",SUM(C10:I10),IF(K9="",SUM(C10:J10),IF(L9="",SUM(C10:K10),IF(M9="",SUM(C10:L10),IF(N9="",SUM(C10:M10),SUM(C10:N10))))))))))))</f>
        <v>119040.336</v>
      </c>
      <c r="Q10" s="4"/>
    </row>
    <row r="11" spans="1:19" ht="12.75" customHeight="1" x14ac:dyDescent="0.2">
      <c r="A11" s="28" t="s">
        <v>42</v>
      </c>
      <c r="B11" s="489" t="s">
        <v>4</v>
      </c>
      <c r="C11" s="307">
        <f t="shared" ref="C11" si="4">C9/C10*100</f>
        <v>133.00806043267914</v>
      </c>
      <c r="D11" s="380">
        <f>IF(D9="","",D9/D10*100)</f>
        <v>123.1387524256168</v>
      </c>
      <c r="E11" s="307">
        <f t="shared" ref="E11:O11" si="5">IF(E9="","",E9/E10*100)</f>
        <v>117.10402544785762</v>
      </c>
      <c r="F11" s="307">
        <f t="shared" si="5"/>
        <v>128.48390225466727</v>
      </c>
      <c r="G11" s="307">
        <f t="shared" si="5"/>
        <v>111.32063877187572</v>
      </c>
      <c r="H11" s="307">
        <f t="shared" si="5"/>
        <v>111.2767545216761</v>
      </c>
      <c r="I11" s="307">
        <f t="shared" si="5"/>
        <v>113.43693714444947</v>
      </c>
      <c r="J11" s="307">
        <f t="shared" si="5"/>
        <v>101.40484954507191</v>
      </c>
      <c r="K11" s="307">
        <f t="shared" si="5"/>
        <v>99.528708236816655</v>
      </c>
      <c r="L11" s="307">
        <f t="shared" si="5"/>
        <v>105.66789254223896</v>
      </c>
      <c r="M11" s="307">
        <f t="shared" si="5"/>
        <v>100.21855806099684</v>
      </c>
      <c r="N11" s="307">
        <f t="shared" si="5"/>
        <v>92.832231404355724</v>
      </c>
      <c r="O11" s="302">
        <f t="shared" si="5"/>
        <v>110.59726511524633</v>
      </c>
      <c r="P11" s="302">
        <f>P9/P10*100</f>
        <v>110.59726511524633</v>
      </c>
      <c r="Q11" s="10"/>
    </row>
    <row r="12" spans="1:19" ht="12.75" customHeight="1" x14ac:dyDescent="0.2">
      <c r="A12" s="29"/>
      <c r="B12" s="488">
        <f>PopisTabulek!$B$37</f>
        <v>2018</v>
      </c>
      <c r="C12" s="654">
        <f>IFERROR(VLOOKUP(CONCATENATE(C$5,$B12,$A$13),Help!$A$890:$F$1133,6,0)/1000,"")</f>
        <v>10120.697</v>
      </c>
      <c r="D12" s="654">
        <f>IFERROR(VLOOKUP(CONCATENATE(D$5,$B12,$A$13),Help!$A$890:$F$1133,6,0)/1000,"")</f>
        <v>9811.48</v>
      </c>
      <c r="E12" s="654">
        <f>IFERROR(VLOOKUP(CONCATENATE(E$5,$B12,$A$13),Help!$A$890:$F$1133,6,0)/1000,"")</f>
        <v>10733.487999999999</v>
      </c>
      <c r="F12" s="654">
        <f>IFERROR(VLOOKUP(CONCATENATE(F$5,$B12,$A$13),Help!$A$890:$F$1133,6,0)/1000,"")</f>
        <v>10033.695</v>
      </c>
      <c r="G12" s="654">
        <f>IFERROR(VLOOKUP(CONCATENATE(G$5,$B12,$A$13),Help!$A$890:$F$1133,6,0)/1000,"")</f>
        <v>10153.305</v>
      </c>
      <c r="H12" s="654">
        <f>IFERROR(VLOOKUP(CONCATENATE(H$5,$B12,$A$13),Help!$A$890:$F$1133,6,0)/1000,"")</f>
        <v>10331.766</v>
      </c>
      <c r="I12" s="654">
        <f>IFERROR(VLOOKUP(CONCATENATE(I$5,$B12,$A$13),Help!$A$890:$F$1133,6,0)/1000,"")</f>
        <v>9079.3870000000006</v>
      </c>
      <c r="J12" s="654">
        <f>IFERROR(VLOOKUP(CONCATENATE(J$5,$B12,$A$13),Help!$A$890:$F$1133,6,0)/1000,"")</f>
        <v>9210.15</v>
      </c>
      <c r="K12" s="654">
        <f>IFERROR(VLOOKUP(CONCATENATE(K$5,$B12,$A$13),Help!$A$890:$F$1133,6,0)/1000,"")</f>
        <v>9573.7440000000006</v>
      </c>
      <c r="L12" s="654">
        <f>IFERROR(VLOOKUP(CONCATENATE(L$5,$B12,$A$13),Help!$A$890:$F$1133,6,0)/1000,"")</f>
        <v>11068.714</v>
      </c>
      <c r="M12" s="654">
        <f>IFERROR(VLOOKUP(CONCATENATE(M$5,$B12,$A$13),Help!$A$890:$F$1133,6,0)/1000,"")</f>
        <v>10560</v>
      </c>
      <c r="N12" s="654">
        <f>IFERROR(VLOOKUP(CONCATENATE(N$5,$B12,$A$13),Help!$A$890:$F$1133,6,0)/1000,"")</f>
        <v>8038.9889999999996</v>
      </c>
      <c r="O12" s="301">
        <f>IF(N9="","",SUM(C12:N12))</f>
        <v>118715.41500000001</v>
      </c>
      <c r="P12" s="304">
        <f>SUM(C12:N12)</f>
        <v>118715.41500000001</v>
      </c>
      <c r="Q12" s="79"/>
    </row>
    <row r="13" spans="1:19" ht="12.75" customHeight="1" x14ac:dyDescent="0.2">
      <c r="A13" s="154" t="s">
        <v>162</v>
      </c>
      <c r="B13" s="488">
        <f>PopisTabulek!$B$38</f>
        <v>2017</v>
      </c>
      <c r="C13" s="654">
        <f>IFERROR(VLOOKUP(CONCATENATE(C$5,$B13,$A$13),Help!$A$890:$F$1133,6,0)/1000,"")</f>
        <v>7598.3140000000003</v>
      </c>
      <c r="D13" s="654">
        <f>IFERROR(VLOOKUP(CONCATENATE(D$5,$B13,$A$13),Help!$A$890:$F$1133,6,0)/1000,"")</f>
        <v>7881.1120000000001</v>
      </c>
      <c r="E13" s="654">
        <f>IFERROR(VLOOKUP(CONCATENATE(E$5,$B13,$A$13),Help!$A$890:$F$1133,6,0)/1000,"")</f>
        <v>9204.4789999999994</v>
      </c>
      <c r="F13" s="654">
        <f>IFERROR(VLOOKUP(CONCATENATE(F$5,$B13,$A$13),Help!$A$890:$F$1133,6,0)/1000,"")</f>
        <v>7807.4380000000001</v>
      </c>
      <c r="G13" s="654">
        <f>IFERROR(VLOOKUP(CONCATENATE(G$5,$B13,$A$13),Help!$A$890:$F$1133,6,0)/1000,"")</f>
        <v>9122.8909999999996</v>
      </c>
      <c r="H13" s="654">
        <f>IFERROR(VLOOKUP(CONCATENATE(H$5,$B13,$A$13),Help!$A$890:$F$1133,6,0)/1000,"")</f>
        <v>9301.1890000000003</v>
      </c>
      <c r="I13" s="654">
        <f>IFERROR(VLOOKUP(CONCATENATE(I$5,$B13,$A$13),Help!$A$890:$F$1133,6,0)/1000,"")</f>
        <v>8028.1450000000004</v>
      </c>
      <c r="J13" s="654">
        <f>IFERROR(VLOOKUP(CONCATENATE(J$5,$B13,$A$13),Help!$A$890:$F$1133,6,0)/1000,"")</f>
        <v>9152.8089999999993</v>
      </c>
      <c r="K13" s="654">
        <f>IFERROR(VLOOKUP(CONCATENATE(K$5,$B13,$A$13),Help!$A$890:$F$1133,6,0)/1000,"")</f>
        <v>9787.26</v>
      </c>
      <c r="L13" s="654">
        <f>IFERROR(VLOOKUP(CONCATENATE(L$5,$B13,$A$13),Help!$A$890:$F$1133,6,0)/1000,"")</f>
        <v>10511.308999999999</v>
      </c>
      <c r="M13" s="654">
        <f>IFERROR(VLOOKUP(CONCATENATE(M$5,$B13,$A$13),Help!$A$890:$F$1133,6,0)/1000,"")</f>
        <v>10539.566000000001</v>
      </c>
      <c r="N13" s="654">
        <f>IFERROR(VLOOKUP(CONCATENATE(N$5,$B13,$A$13),Help!$A$890:$F$1133,6,0)/1000,"")</f>
        <v>8662.4210000000003</v>
      </c>
      <c r="O13" s="301">
        <f>SUM(C13:N13)</f>
        <v>107596.93299999999</v>
      </c>
      <c r="P13" s="301">
        <f>IF(D12="",C13,IF(E12="",SUM(C13:D13),IF(F12="",SUM(C13:E13),IF(G12="",SUM(C13:F13),IF(H12="",SUM(C13:G13),IF(I12="",SUM(C13:H13),IF(J12="",SUM(C13:I13),IF(K12="",SUM(C13:J13),IF(L12="",SUM(C13:K13),IF(M12="",SUM(C13:L13),IF(N12="",SUM(C13:M13),SUM(C13:N13))))))))))))</f>
        <v>107596.93299999999</v>
      </c>
      <c r="Q13" s="79"/>
    </row>
    <row r="14" spans="1:19" ht="12.75" customHeight="1" x14ac:dyDescent="0.2">
      <c r="A14" s="27"/>
      <c r="B14" s="489" t="s">
        <v>4</v>
      </c>
      <c r="C14" s="307">
        <f t="shared" ref="C14" si="6">C12/C13*100</f>
        <v>133.19661440682762</v>
      </c>
      <c r="D14" s="380">
        <f>IF(D12="","",D12/D13*100)</f>
        <v>124.493599380392</v>
      </c>
      <c r="E14" s="307">
        <f t="shared" ref="E14:O14" si="7">IF(E12="","",E12/E13*100)</f>
        <v>116.61157573394432</v>
      </c>
      <c r="F14" s="307">
        <f t="shared" si="7"/>
        <v>128.51456521332605</v>
      </c>
      <c r="G14" s="307">
        <f t="shared" si="7"/>
        <v>111.2948187148131</v>
      </c>
      <c r="H14" s="307">
        <f t="shared" si="7"/>
        <v>111.08005653900807</v>
      </c>
      <c r="I14" s="307">
        <f t="shared" si="7"/>
        <v>113.09445706324436</v>
      </c>
      <c r="J14" s="307">
        <f t="shared" si="7"/>
        <v>100.62648526807453</v>
      </c>
      <c r="K14" s="307">
        <f t="shared" si="7"/>
        <v>97.818429264165871</v>
      </c>
      <c r="L14" s="307">
        <f t="shared" si="7"/>
        <v>105.30290756365359</v>
      </c>
      <c r="M14" s="307">
        <f t="shared" si="7"/>
        <v>100.19387895099285</v>
      </c>
      <c r="N14" s="307">
        <f t="shared" si="7"/>
        <v>92.80302816037225</v>
      </c>
      <c r="O14" s="302">
        <f t="shared" si="7"/>
        <v>110.3334562519547</v>
      </c>
      <c r="P14" s="302">
        <f>P12/P13*100</f>
        <v>110.3334562519547</v>
      </c>
      <c r="Q14" s="79"/>
    </row>
    <row r="15" spans="1:19" ht="12.75" customHeight="1" x14ac:dyDescent="0.2">
      <c r="A15" s="29"/>
      <c r="B15" s="488">
        <f>PopisTabulek!$B$37</f>
        <v>2018</v>
      </c>
      <c r="C15" s="654">
        <f>IFERROR(VLOOKUP(CONCATENATE(C$5,$B15,$A$16),Help!$A$890:$F$1133,6,0)/1000,"")</f>
        <v>162.02699999999999</v>
      </c>
      <c r="D15" s="654">
        <f>IFERROR(VLOOKUP(CONCATENATE(D$5,$B15,$A$16),Help!$A$890:$F$1133,6,0)/1000,"")</f>
        <v>173.018</v>
      </c>
      <c r="E15" s="654">
        <f>IFERROR(VLOOKUP(CONCATENATE(E$5,$B15,$A$16),Help!$A$890:$F$1133,6,0)/1000,"")</f>
        <v>199.392</v>
      </c>
      <c r="F15" s="654">
        <f>IFERROR(VLOOKUP(CONCATENATE(F$5,$B15,$A$16),Help!$A$890:$F$1133,6,0)/1000,"")</f>
        <v>176.74100000000001</v>
      </c>
      <c r="G15" s="654">
        <f>IFERROR(VLOOKUP(CONCATENATE(G$5,$B15,$A$16),Help!$A$890:$F$1133,6,0)/1000,"")</f>
        <v>171.03</v>
      </c>
      <c r="H15" s="654">
        <f>IFERROR(VLOOKUP(CONCATENATE(H$5,$B15,$A$16),Help!$A$890:$F$1133,6,0)/1000,"")</f>
        <v>177.22900000000001</v>
      </c>
      <c r="I15" s="654">
        <f>IFERROR(VLOOKUP(CONCATENATE(I$5,$B15,$A$16),Help!$A$890:$F$1133,6,0)/1000,"")</f>
        <v>179.68100000000001</v>
      </c>
      <c r="J15" s="654">
        <f>IFERROR(VLOOKUP(CONCATENATE(J$5,$B15,$A$16),Help!$A$890:$F$1133,6,0)/1000,"")</f>
        <v>166.74299999999999</v>
      </c>
      <c r="K15" s="655">
        <f>IFERROR(VLOOKUP(CONCATENATE(K$5,$B15,$A$16),Help!$A$890:$F$1133,6,0)/1000,"")</f>
        <v>172.90100000000001</v>
      </c>
      <c r="L15" s="655">
        <f>IFERROR(VLOOKUP(CONCATENATE(L$5,$B15,$A$16),Help!$A$890:$F$1133,6,0)/1000,"")</f>
        <v>191.054</v>
      </c>
      <c r="M15" s="655">
        <f>IFERROR(VLOOKUP(CONCATENATE(M$5,$B15,$A$16),Help!$A$890:$F$1133,6,0)/1000,"")</f>
        <v>171.14599999999999</v>
      </c>
      <c r="N15" s="655">
        <f>IFERROR(VLOOKUP(CONCATENATE(N$5,$B15,$A$16),Help!$A$890:$F$1133,6,0)/1000,"")</f>
        <v>152.69300000000001</v>
      </c>
      <c r="O15" s="301">
        <f>IF(N12="","",SUM(C15:N15))</f>
        <v>2093.6550000000002</v>
      </c>
      <c r="P15" s="304">
        <f>SUM(C15:N15)</f>
        <v>2093.6550000000002</v>
      </c>
      <c r="Q15" s="79"/>
      <c r="R15" s="1" t="s">
        <v>1502</v>
      </c>
    </row>
    <row r="16" spans="1:19" ht="12.75" customHeight="1" x14ac:dyDescent="0.2">
      <c r="A16" s="29" t="s">
        <v>10</v>
      </c>
      <c r="B16" s="488">
        <f>PopisTabulek!$B$38</f>
        <v>2017</v>
      </c>
      <c r="C16" s="654">
        <f>IFERROR(VLOOKUP(CONCATENATE(C$5,$B16,$A$16),Help!$A$890:$F$1133,6,0)/1000,"")</f>
        <v>149.542</v>
      </c>
      <c r="D16" s="654">
        <f>IFERROR(VLOOKUP(CONCATENATE(D$5,$B16,$A$16),Help!$A$890:$F$1133,6,0)/1000,"")</f>
        <v>134.43899999999999</v>
      </c>
      <c r="E16" s="654">
        <f>IFERROR(VLOOKUP(CONCATENATE(E$5,$B16,$A$16),Help!$A$890:$F$1133,6,0)/1000,"")</f>
        <v>165.09299999999999</v>
      </c>
      <c r="F16" s="654">
        <f>IFERROR(VLOOKUP(CONCATENATE(F$5,$B16,$A$16),Help!$A$890:$F$1133,6,0)/1000,"")</f>
        <v>132.601</v>
      </c>
      <c r="G16" s="654">
        <f>IFERROR(VLOOKUP(CONCATENATE(G$5,$B16,$A$16),Help!$A$890:$F$1133,6,0)/1000,"")</f>
        <v>163.614</v>
      </c>
      <c r="H16" s="654">
        <f>IFERROR(VLOOKUP(CONCATENATE(H$5,$B16,$A$16),Help!$A$890:$F$1133,6,0)/1000,"")</f>
        <v>168.73400000000001</v>
      </c>
      <c r="I16" s="654">
        <f>IFERROR(VLOOKUP(CONCATENATE(I$5,$B16,$A$16),Help!$A$890:$F$1133,6,0)/1000,"")</f>
        <v>151.523</v>
      </c>
      <c r="J16" s="654">
        <f>IFERROR(VLOOKUP(CONCATENATE(J$5,$B16,$A$16),Help!$A$890:$F$1133,6,0)/1000,"")</f>
        <v>162.83099999999999</v>
      </c>
      <c r="K16" s="654">
        <f>IFERROR(VLOOKUP(CONCATENATE(K$5,$B16,$A$16),Help!$A$890:$F$1133,6,0)/1000,"")</f>
        <v>184.52699999999999</v>
      </c>
      <c r="L16" s="654">
        <f>IFERROR(VLOOKUP(CONCATENATE(L$5,$B16,$A$16),Help!$A$890:$F$1133,6,0)/1000,"")</f>
        <v>178.77500000000001</v>
      </c>
      <c r="M16" s="654">
        <f>IFERROR(VLOOKUP(CONCATENATE(M$5,$B16,$A$16),Help!$A$890:$F$1133,6,0)/1000,"")</f>
        <v>179.17</v>
      </c>
      <c r="N16" s="654">
        <f>IFERROR(VLOOKUP(CONCATENATE(N$5,$B16,$A$16),Help!$A$890:$F$1133,6,0)/1000,"")</f>
        <v>165.774</v>
      </c>
      <c r="O16" s="301">
        <f>SUM(C16:N16)</f>
        <v>1936.623</v>
      </c>
      <c r="P16" s="301">
        <f>IF(D15="",C16,IF(E15="",SUM(C16:D16),IF(F15="",SUM(C16:E16),IF(G15="",SUM(C16:F16),IF(H15="",SUM(C16:G16),IF(I15="",SUM(C16:H16),IF(J15="",SUM(C16:I16),IF(K15="",SUM(C16:J16),IF(L15="",SUM(C16:K16),IF(M15="",SUM(C16:L16),IF(N15="",SUM(C16:M16),SUM(C16:N16))))))))))))</f>
        <v>1936.623</v>
      </c>
      <c r="Q16" s="79"/>
    </row>
    <row r="17" spans="1:17" ht="12.75" customHeight="1" x14ac:dyDescent="0.2">
      <c r="A17" s="27"/>
      <c r="B17" s="489" t="s">
        <v>4</v>
      </c>
      <c r="C17" s="307">
        <f t="shared" ref="C17" si="8">C15/C16*100</f>
        <v>108.34882507924195</v>
      </c>
      <c r="D17" s="380">
        <f>IF(D15="","",D15/D16*100)</f>
        <v>128.69628604794741</v>
      </c>
      <c r="E17" s="307">
        <f t="shared" ref="E17:O17" si="9">IF(E15="","",E15/E16*100)</f>
        <v>120.77556286456725</v>
      </c>
      <c r="F17" s="307">
        <f t="shared" si="9"/>
        <v>133.28783342508729</v>
      </c>
      <c r="G17" s="307">
        <f t="shared" si="9"/>
        <v>104.5326194579926</v>
      </c>
      <c r="H17" s="307">
        <f t="shared" si="9"/>
        <v>105.03455142413503</v>
      </c>
      <c r="I17" s="307">
        <f t="shared" si="9"/>
        <v>118.5833173841595</v>
      </c>
      <c r="J17" s="307">
        <f t="shared" si="9"/>
        <v>102.40249092617499</v>
      </c>
      <c r="K17" s="307">
        <f t="shared" si="9"/>
        <v>93.699567001035092</v>
      </c>
      <c r="L17" s="307">
        <f t="shared" si="9"/>
        <v>106.86841001258564</v>
      </c>
      <c r="M17" s="307">
        <f t="shared" si="9"/>
        <v>95.521571691689459</v>
      </c>
      <c r="N17" s="307">
        <f t="shared" si="9"/>
        <v>92.109136535282985</v>
      </c>
      <c r="O17" s="302">
        <f t="shared" si="9"/>
        <v>108.10854771424279</v>
      </c>
      <c r="P17" s="302">
        <f>P15/P16*100</f>
        <v>108.10854771424279</v>
      </c>
      <c r="Q17" s="79"/>
    </row>
    <row r="18" spans="1:17" ht="12.75" customHeight="1" x14ac:dyDescent="0.2">
      <c r="A18" s="29"/>
      <c r="B18" s="488">
        <f>PopisTabulek!$B$37</f>
        <v>2018</v>
      </c>
      <c r="C18" s="654">
        <f>IFERROR(VLOOKUP(CONCATENATE(C$5,$B18,$A$19),Help!$A$890:$F$1133,6,0)/1000,"")</f>
        <v>970.54</v>
      </c>
      <c r="D18" s="308">
        <f>IFERROR(VLOOKUP(CONCATENATE(D$5,$B18,$A$19),Help!$A$890:$F$1133,6,0)/1000,"")</f>
        <v>787.40300000000002</v>
      </c>
      <c r="E18" s="308">
        <f>IFERROR(VLOOKUP(CONCATENATE(E$5,$B18,$A$19),Help!$A$890:$F$1133,6,0)/1000,"")</f>
        <v>953.55899999999997</v>
      </c>
      <c r="F18" s="308">
        <f>IFERROR(VLOOKUP(CONCATENATE(F$5,$B18,$A$19),Help!$A$890:$F$1133,6,0)/1000,"")</f>
        <v>913.24</v>
      </c>
      <c r="G18" s="308">
        <f>IFERROR(VLOOKUP(CONCATENATE(G$5,$B18,$A$19),Help!$A$890:$F$1133,6,0)/1000,"")</f>
        <v>1034.0070000000001</v>
      </c>
      <c r="H18" s="308">
        <f>IFERROR(VLOOKUP(CONCATENATE(H$5,$B18,$A$19),Help!$A$890:$F$1133,6,0)/1000,"")</f>
        <v>923.59199999999998</v>
      </c>
      <c r="I18" s="308">
        <f>IFERROR(VLOOKUP(CONCATENATE(I$5,$B18,$A$19),Help!$A$890:$F$1133,6,0)/1000,"")</f>
        <v>836.74</v>
      </c>
      <c r="J18" s="308">
        <f>IFERROR(VLOOKUP(CONCATENATE(J$5,$B18,$A$19),Help!$A$890:$F$1133,6,0)/1000,"")</f>
        <v>849.56399999999996</v>
      </c>
      <c r="K18" s="308">
        <f>IFERROR(VLOOKUP(CONCATENATE(K$5,$B18,$A$19),Help!$A$890:$F$1133,6,0)/1000,"")</f>
        <v>949.55100000000004</v>
      </c>
      <c r="L18" s="308">
        <f>IFERROR(VLOOKUP(CONCATENATE(L$5,$B18,$A$19),Help!$A$890:$F$1133,6,0)/1000,"")</f>
        <v>1005.043</v>
      </c>
      <c r="M18" s="308">
        <f>IFERROR(VLOOKUP(CONCATENATE(M$5,$B18,$A$19),Help!$A$890:$F$1133,6,0)/1000,"")</f>
        <v>907.625</v>
      </c>
      <c r="N18" s="308">
        <f>IFERROR(VLOOKUP(CONCATENATE(N$5,$B18,$A$19),Help!$A$890:$F$1133,6,0)/1000,"")</f>
        <v>715.423</v>
      </c>
      <c r="O18" s="301">
        <f>IF(N15="","",SUM(C18:N18))</f>
        <v>10846.287</v>
      </c>
      <c r="P18" s="304">
        <f>SUM(C18:N18)</f>
        <v>10846.287</v>
      </c>
      <c r="Q18" s="79"/>
    </row>
    <row r="19" spans="1:17" ht="12.75" customHeight="1" x14ac:dyDescent="0.2">
      <c r="A19" s="29" t="s">
        <v>43</v>
      </c>
      <c r="B19" s="488">
        <f>PopisTabulek!$B$38</f>
        <v>2017</v>
      </c>
      <c r="C19" s="654">
        <f>IFERROR(VLOOKUP(CONCATENATE(C$5,$B19,$A$19),Help!$A$890:$F$1133,6,0)/1000,"")</f>
        <v>712.73299999999995</v>
      </c>
      <c r="D19" s="308">
        <f>IFERROR(VLOOKUP(CONCATENATE(D$5,$B19,$A$19),Help!$A$890:$F$1133,6,0)/1000,"")</f>
        <v>732.22299999999996</v>
      </c>
      <c r="E19" s="308">
        <f>IFERROR(VLOOKUP(CONCATENATE(E$5,$B19,$A$19),Help!$A$890:$F$1133,6,0)/1000,"")</f>
        <v>780.75300000000004</v>
      </c>
      <c r="F19" s="309">
        <f>IFERROR(VLOOKUP(CONCATENATE(F$5,$B19,$A$19),Help!$A$890:$F$1133,6,0)/1000,"")</f>
        <v>717.60199999999998</v>
      </c>
      <c r="G19" s="308">
        <f>IFERROR(VLOOKUP(CONCATENATE(G$5,$B19,$A$19),Help!$A$890:$F$1133,6,0)/1000,"")</f>
        <v>916.76099999999997</v>
      </c>
      <c r="H19" s="308">
        <f>IFERROR(VLOOKUP(CONCATENATE(H$5,$B19,$A$19),Help!$A$890:$F$1133,6,0)/1000,"")</f>
        <v>804.08799999999997</v>
      </c>
      <c r="I19" s="303">
        <f>IFERROR(VLOOKUP(CONCATENATE(I$5,$B19,$A$19),Help!$A$890:$F$1133,6,0)/1000,"")</f>
        <v>720.26199999999994</v>
      </c>
      <c r="J19" s="303">
        <f>IFERROR(VLOOKUP(CONCATENATE(J$5,$B19,$A$19),Help!$A$890:$F$1133,6,0)/1000,"")</f>
        <v>769.14</v>
      </c>
      <c r="K19" s="303">
        <f>IFERROR(VLOOKUP(CONCATENATE(K$5,$B19,$A$19),Help!$A$890:$F$1133,6,0)/1000,"")</f>
        <v>775.05899999999997</v>
      </c>
      <c r="L19" s="303">
        <f>IFERROR(VLOOKUP(CONCATENATE(L$5,$B19,$A$19),Help!$A$890:$F$1133,6,0)/1000,"")</f>
        <v>916.85799999999995</v>
      </c>
      <c r="M19" s="303">
        <f>IFERROR(VLOOKUP(CONCATENATE(M$5,$B19,$A$19),Help!$A$890:$F$1133,6,0)/1000,"")</f>
        <v>894.65499999999997</v>
      </c>
      <c r="N19" s="300">
        <f>IFERROR(VLOOKUP(CONCATENATE(N$5,$B19,$A$19),Help!$A$890:$F$1133,6,0)/1000,"")</f>
        <v>766.64700000000005</v>
      </c>
      <c r="O19" s="304">
        <f>SUM(C19:N19)</f>
        <v>9506.7810000000009</v>
      </c>
      <c r="P19" s="301">
        <f>IF(D18="",C19,IF(E18="",SUM(C19:D19),IF(F18="",SUM(C19:E19),IF(G18="",SUM(C19:F19),IF(H18="",SUM(C19:G19),IF(I18="",SUM(C19:H19),IF(J18="",SUM(C19:I19),IF(K18="",SUM(C19:J19),IF(L18="",SUM(C19:K19),IF(M18="",SUM(C19:L19),IF(N18="",SUM(C19:M19),SUM(C19:N19))))))))))))</f>
        <v>9506.7810000000009</v>
      </c>
      <c r="Q19" s="79"/>
    </row>
    <row r="20" spans="1:17" ht="12.75" customHeight="1" x14ac:dyDescent="0.2">
      <c r="A20" s="30" t="s">
        <v>44</v>
      </c>
      <c r="B20" s="489" t="s">
        <v>4</v>
      </c>
      <c r="C20" s="307">
        <f t="shared" ref="C20" si="10">C18/C19*100</f>
        <v>136.17160984548212</v>
      </c>
      <c r="D20" s="380">
        <f>IF(D18="","",D18/D19*100)</f>
        <v>107.53595557637496</v>
      </c>
      <c r="E20" s="307">
        <f t="shared" ref="E20:O20" si="11">IF(E18="","",E18/E19*100)</f>
        <v>122.1332482872304</v>
      </c>
      <c r="F20" s="307">
        <f t="shared" si="11"/>
        <v>127.26274452969753</v>
      </c>
      <c r="G20" s="307">
        <f t="shared" si="11"/>
        <v>112.78915660679283</v>
      </c>
      <c r="H20" s="307">
        <f t="shared" si="11"/>
        <v>114.86205489946374</v>
      </c>
      <c r="I20" s="307">
        <f t="shared" si="11"/>
        <v>116.17161532886644</v>
      </c>
      <c r="J20" s="307">
        <f t="shared" si="11"/>
        <v>110.45635384975428</v>
      </c>
      <c r="K20" s="307">
        <f t="shared" si="11"/>
        <v>122.51338285214418</v>
      </c>
      <c r="L20" s="307">
        <f t="shared" si="11"/>
        <v>109.61817424290349</v>
      </c>
      <c r="M20" s="307">
        <f t="shared" si="11"/>
        <v>101.44972084211233</v>
      </c>
      <c r="N20" s="307">
        <f t="shared" si="11"/>
        <v>93.318437299043751</v>
      </c>
      <c r="O20" s="302">
        <f t="shared" si="11"/>
        <v>114.09000586002769</v>
      </c>
      <c r="P20" s="302">
        <f>P18/P19*100</f>
        <v>114.09000586002769</v>
      </c>
      <c r="Q20" s="79"/>
    </row>
    <row r="21" spans="1:17" ht="12.75" customHeight="1" x14ac:dyDescent="0.2">
      <c r="A21" s="24"/>
      <c r="B21" s="488">
        <f>PopisTabulek!$B$37</f>
        <v>2018</v>
      </c>
      <c r="C21" s="654">
        <f>IFERROR(VLOOKUP(CONCATENATE(C$5,$B21,$A$22),Help!$A$890:$F$1133,6,0)/1000,"")</f>
        <v>1386.096</v>
      </c>
      <c r="D21" s="654">
        <f>IFERROR(VLOOKUP(CONCATENATE(D$5,$B21,$A$22),Help!$A$890:$F$1133,6,0)/1000,"")</f>
        <v>1253.7180000000001</v>
      </c>
      <c r="E21" s="654">
        <f>IFERROR(VLOOKUP(CONCATENATE(E$5,$B21,$A$22),Help!$A$890:$F$1133,6,0)/1000,"")</f>
        <v>1218.741</v>
      </c>
      <c r="F21" s="654">
        <f>IFERROR(VLOOKUP(CONCATENATE(F$5,$B21,$A$22),Help!$A$890:$F$1133,6,0)/1000,"")</f>
        <v>1258.0989999999999</v>
      </c>
      <c r="G21" s="654">
        <f>IFERROR(VLOOKUP(CONCATENATE(G$5,$B21,$A$22),Help!$A$890:$F$1133,6,0)/1000,"")</f>
        <v>1226.0530000000001</v>
      </c>
      <c r="H21" s="654">
        <f>IFERROR(VLOOKUP(CONCATENATE(H$5,$B21,$A$22),Help!$A$890:$F$1133,6,0)/1000,"")</f>
        <v>1181.7139999999999</v>
      </c>
      <c r="I21" s="654">
        <f>IFERROR(VLOOKUP(CONCATENATE(I$5,$B21,$A$22),Help!$A$890:$F$1133,6,0)/1000,"")</f>
        <v>1184.905</v>
      </c>
      <c r="J21" s="654">
        <f>IFERROR(VLOOKUP(CONCATENATE(J$5,$B21,$A$22),Help!$A$890:$F$1133,6,0)/1000,"")</f>
        <v>1264.7170000000001</v>
      </c>
      <c r="K21" s="655">
        <f>IFERROR(VLOOKUP(CONCATENATE(K$5,$B21,$A$22),Help!$A$890:$F$1133,6,0)/1000,"")</f>
        <v>1161.289</v>
      </c>
      <c r="L21" s="655">
        <f>IFERROR(VLOOKUP(CONCATENATE(L$5,$B21,$A$22),Help!$A$890:$F$1133,6,0)/1000,"")</f>
        <v>1326.048</v>
      </c>
      <c r="M21" s="655">
        <f>IFERROR(VLOOKUP(CONCATENATE(M$5,$B21,$A$22),Help!$A$890:$F$1133,6,0)/1000,"")</f>
        <v>1167.548</v>
      </c>
      <c r="N21" s="655">
        <f>IFERROR(VLOOKUP(CONCATENATE(N$5,$B21,$A$22),Help!$A$890:$F$1133,6,0)/1000,"")</f>
        <v>982.31299999999999</v>
      </c>
      <c r="O21" s="301">
        <f>IF(N18="","",SUM(C21:N21))</f>
        <v>14611.241000000004</v>
      </c>
      <c r="P21" s="304">
        <f>SUM(C21:N21)</f>
        <v>14611.241000000004</v>
      </c>
      <c r="Q21" s="79"/>
    </row>
    <row r="22" spans="1:17" ht="12.75" customHeight="1" x14ac:dyDescent="0.2">
      <c r="A22" s="24" t="s">
        <v>12</v>
      </c>
      <c r="B22" s="488">
        <f>PopisTabulek!$B$38</f>
        <v>2017</v>
      </c>
      <c r="C22" s="654">
        <f>IFERROR(VLOOKUP(CONCATENATE(C$5,$B22,$A$22),Help!$A$890:$F$1133,6,0)/1000,"")</f>
        <v>1087.614</v>
      </c>
      <c r="D22" s="654">
        <f>IFERROR(VLOOKUP(CONCATENATE(D$5,$B22,$A$22),Help!$A$890:$F$1133,6,0)/1000,"")</f>
        <v>994.54</v>
      </c>
      <c r="E22" s="654">
        <f>IFERROR(VLOOKUP(CONCATENATE(E$5,$B22,$A$22),Help!$A$890:$F$1133,6,0)/1000,"")</f>
        <v>1075.0630000000001</v>
      </c>
      <c r="F22" s="654">
        <f>IFERROR(VLOOKUP(CONCATENATE(F$5,$B22,$A$22),Help!$A$890:$F$1133,6,0)/1000,"")</f>
        <v>987.06399999999996</v>
      </c>
      <c r="G22" s="654">
        <f>IFERROR(VLOOKUP(CONCATENATE(G$5,$B22,$A$22),Help!$A$890:$F$1133,6,0)/1000,"")</f>
        <v>1107.3610000000001</v>
      </c>
      <c r="H22" s="654">
        <f>IFERROR(VLOOKUP(CONCATENATE(H$5,$B22,$A$22),Help!$A$890:$F$1133,6,0)/1000,"")</f>
        <v>1062.3</v>
      </c>
      <c r="I22" s="654">
        <f>IFERROR(VLOOKUP(CONCATENATE(I$5,$B22,$A$22),Help!$A$890:$F$1133,6,0)/1000,"")</f>
        <v>1032.981</v>
      </c>
      <c r="J22" s="654">
        <f>IFERROR(VLOOKUP(CONCATENATE(J$5,$B22,$A$22),Help!$A$890:$F$1133,6,0)/1000,"")</f>
        <v>1180.4059999999999</v>
      </c>
      <c r="K22" s="654">
        <f>IFERROR(VLOOKUP(CONCATENATE(K$5,$B22,$A$22),Help!$A$890:$F$1133,6,0)/1000,"")</f>
        <v>1107.989</v>
      </c>
      <c r="L22" s="654">
        <f>IFERROR(VLOOKUP(CONCATENATE(L$5,$B22,$A$22),Help!$A$890:$F$1133,6,0)/1000,"")</f>
        <v>1394.558</v>
      </c>
      <c r="M22" s="654">
        <f>IFERROR(VLOOKUP(CONCATENATE(M$5,$B22,$A$22),Help!$A$890:$F$1133,6,0)/1000,"")</f>
        <v>1246.008</v>
      </c>
      <c r="N22" s="654">
        <f>IFERROR(VLOOKUP(CONCATENATE(N$5,$B22,$A$22),Help!$A$890:$F$1133,6,0)/1000,"")</f>
        <v>1051.9590000000001</v>
      </c>
      <c r="O22" s="301">
        <f>SUM(C22:N22)</f>
        <v>13327.843000000001</v>
      </c>
      <c r="P22" s="301">
        <f>IF(D21="",C22,IF(E21="",SUM(C22:D22),IF(F21="",SUM(C22:E22),IF(G21="",SUM(C22:F22),IF(H21="",SUM(C22:G22),IF(I21="",SUM(C22:H22),IF(J21="",SUM(C22:I22),IF(K21="",SUM(C22:J22),IF(L21="",SUM(C22:K22),IF(M21="",SUM(C22:L22),IF(N21="",SUM(C22:M22),SUM(C22:N22))))))))))))</f>
        <v>13327.843000000001</v>
      </c>
      <c r="Q22" s="79"/>
    </row>
    <row r="23" spans="1:17" ht="12.75" customHeight="1" x14ac:dyDescent="0.2">
      <c r="A23" s="27"/>
      <c r="B23" s="489" t="s">
        <v>4</v>
      </c>
      <c r="C23" s="307">
        <f t="shared" ref="C23" si="12">C21/C22*100</f>
        <v>127.44374382823318</v>
      </c>
      <c r="D23" s="380">
        <f>IF(D21="","",D21/D22*100)</f>
        <v>126.06008808092184</v>
      </c>
      <c r="E23" s="307">
        <f t="shared" ref="E23:O23" si="13">IF(E21="","",E21/E22*100)</f>
        <v>113.36461212040597</v>
      </c>
      <c r="F23" s="307">
        <f t="shared" si="13"/>
        <v>127.45870581846771</v>
      </c>
      <c r="G23" s="307">
        <f t="shared" si="13"/>
        <v>110.71845586037435</v>
      </c>
      <c r="H23" s="307">
        <f t="shared" si="13"/>
        <v>111.24108067400923</v>
      </c>
      <c r="I23" s="307">
        <f t="shared" si="13"/>
        <v>114.70733730823703</v>
      </c>
      <c r="J23" s="307">
        <f t="shared" si="13"/>
        <v>107.14254248114634</v>
      </c>
      <c r="K23" s="307">
        <f t="shared" si="13"/>
        <v>104.8105170719204</v>
      </c>
      <c r="L23" s="307">
        <f t="shared" si="13"/>
        <v>95.087332330387113</v>
      </c>
      <c r="M23" s="307">
        <f t="shared" si="13"/>
        <v>93.703090188827034</v>
      </c>
      <c r="N23" s="307">
        <f t="shared" si="13"/>
        <v>93.379399767481431</v>
      </c>
      <c r="O23" s="302">
        <f t="shared" si="13"/>
        <v>109.62945016684247</v>
      </c>
      <c r="P23" s="302">
        <f>P21/P22*100</f>
        <v>109.62945016684247</v>
      </c>
      <c r="Q23" s="79"/>
    </row>
    <row r="24" spans="1:17" ht="12.75" customHeight="1" x14ac:dyDescent="0.2">
      <c r="A24" s="24"/>
      <c r="B24" s="488">
        <f>PopisTabulek!$B$37</f>
        <v>2018</v>
      </c>
      <c r="C24" s="654">
        <f>IFERROR(VLOOKUP(CONCATENATE(C$5,$B24,$A$25),Help!$A$890:$F$1133,6,0)/1000,"")</f>
        <v>85.668999999999997</v>
      </c>
      <c r="D24" s="654">
        <f>IFERROR(VLOOKUP(CONCATENATE(D$5,$B24,$A$25),Help!$A$890:$F$1133,6,0)/1000,"")</f>
        <v>86.025000000000006</v>
      </c>
      <c r="E24" s="654">
        <f>IFERROR(VLOOKUP(CONCATENATE(E$5,$B24,$A$25),Help!$A$890:$F$1133,6,0)/1000,"")</f>
        <v>95.494</v>
      </c>
      <c r="F24" s="654">
        <f>IFERROR(VLOOKUP(CONCATENATE(F$5,$B24,$A$25),Help!$A$890:$F$1133,6,0)/1000,"")</f>
        <v>92.983000000000004</v>
      </c>
      <c r="G24" s="654">
        <f>IFERROR(VLOOKUP(CONCATENATE(G$5,$B24,$A$25),Help!$A$890:$F$1133,6,0)/1000,"")</f>
        <v>91.414000000000001</v>
      </c>
      <c r="H24" s="654">
        <f>IFERROR(VLOOKUP(CONCATENATE(H$5,$B24,$A$25),Help!$A$890:$F$1133,6,0)/1000,"")</f>
        <v>77.525999999999996</v>
      </c>
      <c r="I24" s="654">
        <f>IFERROR(VLOOKUP(CONCATENATE(I$5,$B24,$A$25),Help!$A$890:$F$1133,6,0)/1000,"")</f>
        <v>93.811999999999998</v>
      </c>
      <c r="J24" s="654">
        <f>IFERROR(VLOOKUP(CONCATENATE(J$5,$B24,$A$25),Help!$A$890:$F$1133,6,0)/1000,"")</f>
        <v>80.418999999999997</v>
      </c>
      <c r="K24" s="655">
        <f>IFERROR(VLOOKUP(CONCATENATE(K$5,$B24,$A$25),Help!$A$890:$F$1133,6,0)/1000,"")</f>
        <v>104.831</v>
      </c>
      <c r="L24" s="655">
        <f>IFERROR(VLOOKUP(CONCATENATE(L$5,$B24,$A$25),Help!$A$890:$F$1133,6,0)/1000,"")</f>
        <v>105.166</v>
      </c>
      <c r="M24" s="655">
        <f>IFERROR(VLOOKUP(CONCATENATE(M$5,$B24,$A$25),Help!$A$890:$F$1133,6,0)/1000,"")</f>
        <v>101.52200000000001</v>
      </c>
      <c r="N24" s="655">
        <f>IFERROR(VLOOKUP(CONCATENATE(N$5,$B24,$A$25),Help!$A$890:$F$1133,6,0)/1000,"")</f>
        <v>81.632999999999996</v>
      </c>
      <c r="O24" s="301">
        <f>IF(N21="","",SUM(C24:N24))</f>
        <v>1096.4939999999999</v>
      </c>
      <c r="P24" s="301">
        <f>SUM(C24:N24)</f>
        <v>1096.4939999999999</v>
      </c>
      <c r="Q24" s="79"/>
    </row>
    <row r="25" spans="1:17" ht="12.75" customHeight="1" x14ac:dyDescent="0.2">
      <c r="A25" s="24" t="s">
        <v>129</v>
      </c>
      <c r="B25" s="488">
        <f>PopisTabulek!$B$38</f>
        <v>2017</v>
      </c>
      <c r="C25" s="654">
        <f>IFERROR(VLOOKUP(CONCATENATE(C$5,$B25,$A$25),Help!$A$890:$F$1133,6,0)/1000,"")</f>
        <v>60.835999999999999</v>
      </c>
      <c r="D25" s="654">
        <f>IFERROR(VLOOKUP(CONCATENATE(D$5,$B25,$A$25),Help!$A$890:$F$1133,6,0)/1000,"")</f>
        <v>80.953999999999994</v>
      </c>
      <c r="E25" s="654">
        <f>IFERROR(VLOOKUP(CONCATENATE(E$5,$B25,$A$25),Help!$A$890:$F$1133,6,0)/1000,"")</f>
        <v>92.662999999999997</v>
      </c>
      <c r="F25" s="654">
        <f>IFERROR(VLOOKUP(CONCATENATE(F$5,$B25,$A$25),Help!$A$890:$F$1133,6,0)/1000,"")</f>
        <v>68.751999999999995</v>
      </c>
      <c r="G25" s="654">
        <f>IFERROR(VLOOKUP(CONCATENATE(G$5,$B25,$A$25),Help!$A$890:$F$1133,6,0)/1000,"")</f>
        <v>74.433999999999997</v>
      </c>
      <c r="H25" s="654">
        <f>IFERROR(VLOOKUP(CONCATENATE(H$5,$B25,$A$25),Help!$A$890:$F$1133,6,0)/1000,"")</f>
        <v>79.44</v>
      </c>
      <c r="I25" s="654">
        <f>IFERROR(VLOOKUP(CONCATENATE(I$5,$B25,$A$25),Help!$A$890:$F$1133,6,0)/1000,"")</f>
        <v>51.262999999999998</v>
      </c>
      <c r="J25" s="654">
        <f>IFERROR(VLOOKUP(CONCATENATE(J$5,$B25,$A$25),Help!$A$890:$F$1133,6,0)/1000,"")</f>
        <v>73.998999999999995</v>
      </c>
      <c r="K25" s="654">
        <f>IFERROR(VLOOKUP(CONCATENATE(K$5,$B25,$A$25),Help!$A$890:$F$1133,6,0)/1000,"")</f>
        <v>84.512</v>
      </c>
      <c r="L25" s="654">
        <f>IFERROR(VLOOKUP(CONCATENATE(L$5,$B25,$A$25),Help!$A$890:$F$1133,6,0)/1000,"")</f>
        <v>90.116</v>
      </c>
      <c r="M25" s="654">
        <f>IFERROR(VLOOKUP(CONCATENATE(M$5,$B25,$A$25),Help!$A$890:$F$1133,6,0)/1000,"")</f>
        <v>90.123999999999995</v>
      </c>
      <c r="N25" s="654">
        <f>IFERROR(VLOOKUP(CONCATENATE(N$5,$B25,$A$25),Help!$A$890:$F$1133,6,0)/1000,"")</f>
        <v>80.759</v>
      </c>
      <c r="O25" s="301">
        <f>SUM(C25:N25)</f>
        <v>927.85200000000009</v>
      </c>
      <c r="P25" s="301">
        <f>IF(D24="",C25,IF(E24="",SUM(C25:D25),IF(F24="",SUM(C25:E25),IF(G24="",SUM(C25:F25),IF(H24="",SUM(C25:G25),IF(I24="",SUM(C25:H25),IF(J24="",SUM(C25:I25),IF(K24="",SUM(C25:J25),IF(L24="",SUM(C25:K25),IF(M24="",SUM(C25:L25),IF(N24="",SUM(C25:M25),SUM(C25:N25))))))))))))</f>
        <v>927.85200000000009</v>
      </c>
      <c r="Q25" s="79"/>
    </row>
    <row r="26" spans="1:17" ht="12.75" customHeight="1" x14ac:dyDescent="0.2">
      <c r="A26" s="28" t="s">
        <v>85</v>
      </c>
      <c r="B26" s="489" t="s">
        <v>4</v>
      </c>
      <c r="C26" s="307">
        <f t="shared" ref="C26" si="14">C24/C25*100</f>
        <v>140.81958051153921</v>
      </c>
      <c r="D26" s="380">
        <f>IF(D24="","",D24/D25*100)</f>
        <v>106.26405118956446</v>
      </c>
      <c r="E26" s="307">
        <f t="shared" ref="E26:O26" si="15">IF(E24="","",E24/E25*100)</f>
        <v>103.05515685872464</v>
      </c>
      <c r="F26" s="307">
        <f t="shared" si="15"/>
        <v>135.24406562718175</v>
      </c>
      <c r="G26" s="307">
        <f t="shared" si="15"/>
        <v>122.81215573528227</v>
      </c>
      <c r="H26" s="307">
        <f t="shared" si="15"/>
        <v>97.590634441087616</v>
      </c>
      <c r="I26" s="307">
        <f t="shared" si="15"/>
        <v>183.0013850145329</v>
      </c>
      <c r="J26" s="307">
        <f t="shared" si="15"/>
        <v>108.67579291612049</v>
      </c>
      <c r="K26" s="307">
        <f t="shared" si="15"/>
        <v>124.04273949261643</v>
      </c>
      <c r="L26" s="307">
        <f t="shared" si="15"/>
        <v>116.70069687957742</v>
      </c>
      <c r="M26" s="307">
        <f t="shared" si="15"/>
        <v>112.64701966179931</v>
      </c>
      <c r="N26" s="307">
        <f t="shared" si="15"/>
        <v>101.08223232085587</v>
      </c>
      <c r="O26" s="302">
        <f t="shared" si="15"/>
        <v>118.17552799368862</v>
      </c>
      <c r="P26" s="302">
        <f>P24/P25*100</f>
        <v>118.17552799368862</v>
      </c>
      <c r="Q26" s="79"/>
    </row>
    <row r="27" spans="1:17" ht="12.75" customHeight="1" x14ac:dyDescent="0.2">
      <c r="A27" s="29"/>
      <c r="B27" s="488">
        <f>PopisTabulek!$B$37</f>
        <v>2018</v>
      </c>
      <c r="C27" s="654">
        <f>IFERROR(VLOOKUP(CONCATENATE(C$5,$B27,$A$28),Help!$A$890:$F$1133,6,0)/1000,"")</f>
        <v>592.50800000000004</v>
      </c>
      <c r="D27" s="654">
        <f>IFERROR(VLOOKUP(CONCATENATE(D$5,$B27,$A$28),Help!$A$890:$F$1133,6,0)/1000,"")</f>
        <v>577.14099999999996</v>
      </c>
      <c r="E27" s="654">
        <f>IFERROR(VLOOKUP(CONCATENATE(E$5,$B27,$A$28),Help!$A$890:$F$1133,6,0)/1000,"")</f>
        <v>669.43100000000004</v>
      </c>
      <c r="F27" s="654">
        <f>IFERROR(VLOOKUP(CONCATENATE(F$5,$B27,$A$28),Help!$A$890:$F$1133,6,0)/1000,"")</f>
        <v>633.32899999999995</v>
      </c>
      <c r="G27" s="654">
        <f>IFERROR(VLOOKUP(CONCATENATE(G$5,$B27,$A$28),Help!$A$890:$F$1133,6,0)/1000,"")</f>
        <v>810.92499999999995</v>
      </c>
      <c r="H27" s="654">
        <f>IFERROR(VLOOKUP(CONCATENATE(H$5,$B27,$A$28),Help!$A$890:$F$1133,6,0)/1000,"")</f>
        <v>789.00699999999995</v>
      </c>
      <c r="I27" s="654">
        <f>IFERROR(VLOOKUP(CONCATENATE(I$5,$B27,$A$28),Help!$A$890:$F$1133,6,0)/1000,"")</f>
        <v>801.82899999999995</v>
      </c>
      <c r="J27" s="654">
        <f>IFERROR(VLOOKUP(CONCATENATE(J$5,$B27,$A$28),Help!$A$890:$F$1133,6,0)/1000,"")</f>
        <v>853.13199999999995</v>
      </c>
      <c r="K27" s="655">
        <f>IFERROR(VLOOKUP(CONCATENATE(K$5,$B27,$A$28),Help!$A$890:$F$1133,6,0)/1000,"")</f>
        <v>745.34500000000003</v>
      </c>
      <c r="L27" s="655">
        <f>IFERROR(VLOOKUP(CONCATENATE(L$5,$B27,$A$28),Help!$A$890:$F$1133,6,0)/1000,"")</f>
        <v>913.154</v>
      </c>
      <c r="M27" s="655">
        <f>IFERROR(VLOOKUP(CONCATENATE(M$5,$B27,$A$28),Help!$A$890:$F$1133,6,0)/1000,"")</f>
        <v>831.06600000000003</v>
      </c>
      <c r="N27" s="655">
        <f>IFERROR(VLOOKUP(CONCATENATE(N$5,$B27,$A$28),Help!$A$890:$F$1133,6,0)/1000,"")</f>
        <v>730.19600000000003</v>
      </c>
      <c r="O27" s="301">
        <f>IF(N24="","",SUM(C27:N27))</f>
        <v>8947.0630000000001</v>
      </c>
      <c r="P27" s="301">
        <f>SUM(C27:N27)</f>
        <v>8947.0630000000001</v>
      </c>
      <c r="Q27" s="79"/>
    </row>
    <row r="28" spans="1:17" ht="12.75" customHeight="1" x14ac:dyDescent="0.2">
      <c r="A28" s="24" t="s">
        <v>88</v>
      </c>
      <c r="B28" s="488">
        <f>PopisTabulek!$B$38</f>
        <v>2017</v>
      </c>
      <c r="C28" s="654">
        <f>IFERROR(VLOOKUP(CONCATENATE(C$5,$B28,$A$28),Help!$A$890:$F$1133,6,0)/1000,"")</f>
        <v>507.73099999999999</v>
      </c>
      <c r="D28" s="654">
        <f>IFERROR(VLOOKUP(CONCATENATE(D$5,$B28,$A$28),Help!$A$890:$F$1133,6,0)/1000,"")</f>
        <v>509.99099999999999</v>
      </c>
      <c r="E28" s="654">
        <f>IFERROR(VLOOKUP(CONCATENATE(E$5,$B28,$A$28),Help!$A$890:$F$1133,6,0)/1000,"")</f>
        <v>698.44899999999996</v>
      </c>
      <c r="F28" s="654">
        <f>IFERROR(VLOOKUP(CONCATENATE(F$5,$B28,$A$28),Help!$A$890:$F$1133,6,0)/1000,"")</f>
        <v>621.64599999999996</v>
      </c>
      <c r="G28" s="654">
        <f>IFERROR(VLOOKUP(CONCATENATE(G$5,$B28,$A$28),Help!$A$890:$F$1133,6,0)/1000,"")</f>
        <v>705.13699999999994</v>
      </c>
      <c r="H28" s="654">
        <f>IFERROR(VLOOKUP(CONCATENATE(H$5,$B28,$A$28),Help!$A$890:$F$1133,6,0)/1000,"")</f>
        <v>772.14099999999996</v>
      </c>
      <c r="I28" s="654">
        <f>IFERROR(VLOOKUP(CONCATENATE(I$5,$B28,$A$28),Help!$A$890:$F$1133,6,0)/1000,"")</f>
        <v>640.79999999999995</v>
      </c>
      <c r="J28" s="654">
        <f>IFERROR(VLOOKUP(CONCATENATE(J$5,$B28,$A$28),Help!$A$890:$F$1133,6,0)/1000,"")</f>
        <v>636.94200000000001</v>
      </c>
      <c r="K28" s="654">
        <f>IFERROR(VLOOKUP(CONCATENATE(K$5,$B28,$A$28),Help!$A$890:$F$1133,6,0)/1000,"")</f>
        <v>647.90099999999995</v>
      </c>
      <c r="L28" s="654">
        <f>IFERROR(VLOOKUP(CONCATENATE(L$5,$B28,$A$28),Help!$A$890:$F$1133,6,0)/1000,"")</f>
        <v>729.08799999999997</v>
      </c>
      <c r="M28" s="654">
        <f>IFERROR(VLOOKUP(CONCATENATE(M$5,$B28,$A$28),Help!$A$890:$F$1133,6,0)/1000,"")</f>
        <v>609.89300000000003</v>
      </c>
      <c r="N28" s="654">
        <f>IFERROR(VLOOKUP(CONCATENATE(N$5,$B28,$A$28),Help!$A$890:$F$1133,6,0)/1000,"")</f>
        <v>599.50099999999998</v>
      </c>
      <c r="O28" s="301">
        <f>SUM(C28:N28)</f>
        <v>7679.2199999999993</v>
      </c>
      <c r="P28" s="301">
        <f>IF(D27="",C28,IF(E27="",SUM(C28:D28),IF(F27="",SUM(C28:E28),IF(G27="",SUM(C28:F28),IF(H27="",SUM(C28:G28),IF(I27="",SUM(C28:H28),IF(J27="",SUM(C28:I28),IF(K27="",SUM(C28:J28),IF(L27="",SUM(C28:K28),IF(M27="",SUM(C28:L28),IF(N27="",SUM(C28:M28),SUM(C28:N28))))))))))))</f>
        <v>7679.2199999999993</v>
      </c>
      <c r="Q28" s="79"/>
    </row>
    <row r="29" spans="1:17" ht="12.75" customHeight="1" x14ac:dyDescent="0.2">
      <c r="A29" s="27" t="s">
        <v>87</v>
      </c>
      <c r="B29" s="489" t="s">
        <v>4</v>
      </c>
      <c r="C29" s="307">
        <f t="shared" ref="C29" si="16">C27/C28*100</f>
        <v>116.69722746887625</v>
      </c>
      <c r="D29" s="380">
        <f>IF(D27="","",D27/D28*100)</f>
        <v>113.16689902370827</v>
      </c>
      <c r="E29" s="307">
        <f t="shared" ref="E29:O29" si="17">IF(E27="","",E27/E28*100)</f>
        <v>95.84536594654729</v>
      </c>
      <c r="F29" s="307">
        <f t="shared" si="17"/>
        <v>101.87936542662544</v>
      </c>
      <c r="G29" s="307">
        <f t="shared" si="17"/>
        <v>115.00247469640652</v>
      </c>
      <c r="H29" s="307">
        <f t="shared" si="17"/>
        <v>102.18431607698595</v>
      </c>
      <c r="I29" s="307">
        <f t="shared" si="17"/>
        <v>125.12936953807741</v>
      </c>
      <c r="J29" s="307">
        <f t="shared" si="17"/>
        <v>133.9418659783779</v>
      </c>
      <c r="K29" s="307">
        <f t="shared" si="17"/>
        <v>115.03995209144608</v>
      </c>
      <c r="L29" s="307">
        <f t="shared" si="17"/>
        <v>125.24606083216293</v>
      </c>
      <c r="M29" s="307">
        <f t="shared" si="17"/>
        <v>136.26422995509049</v>
      </c>
      <c r="N29" s="307">
        <f t="shared" si="17"/>
        <v>121.80063085799691</v>
      </c>
      <c r="O29" s="302">
        <f t="shared" si="17"/>
        <v>116.51004919770497</v>
      </c>
      <c r="P29" s="302">
        <f>P27/P28*100</f>
        <v>116.51004919770497</v>
      </c>
      <c r="Q29" s="79"/>
    </row>
    <row r="30" spans="1:17" ht="12.75" customHeight="1" x14ac:dyDescent="0.2">
      <c r="A30" s="35"/>
      <c r="B30" s="494">
        <f>PopisTabulek!$B$37</f>
        <v>2018</v>
      </c>
      <c r="C30" s="656">
        <f>IFERROR(VLOOKUP(CONCATENATE(C$5,$B30,$A$31),Help!$A$890:$F$1133,6,0)/1000,"")</f>
        <v>2489.364</v>
      </c>
      <c r="D30" s="656">
        <f>IFERROR(VLOOKUP(CONCATENATE(D$5,$B30,$A$31),Help!$A$890:$F$1133,6,0)/1000,"")</f>
        <v>1771.306</v>
      </c>
      <c r="E30" s="656">
        <f>IFERROR(VLOOKUP(CONCATENATE(E$5,$B30,$A$31),Help!$A$890:$F$1133,6,0)/1000,"")</f>
        <v>1880.645</v>
      </c>
      <c r="F30" s="656">
        <f>IFERROR(VLOOKUP(CONCATENATE(F$5,$B30,$A$31),Help!$A$890:$F$1133,6,0)/1000,"")</f>
        <v>2019.701</v>
      </c>
      <c r="G30" s="656">
        <f>IFERROR(VLOOKUP(CONCATENATE(G$5,$B30,$A$31),Help!$A$890:$F$1133,6,0)/1000,"")</f>
        <v>1909.4570000000001</v>
      </c>
      <c r="H30" s="656">
        <f>IFERROR(VLOOKUP(CONCATENATE(H$5,$B30,$A$31),Help!$A$890:$F$1133,6,0)/1000,"")</f>
        <v>1894.0730000000001</v>
      </c>
      <c r="I30" s="656">
        <f>IFERROR(VLOOKUP(CONCATENATE(I$5,$B30,$A$31),Help!$A$890:$F$1133,6,0)/1000,"")</f>
        <v>2208.1329999999998</v>
      </c>
      <c r="J30" s="656">
        <f>IFERROR(VLOOKUP(CONCATENATE(J$5,$B30,$A$31),Help!$A$890:$F$1133,6,0)/1000,"")</f>
        <v>2291.299</v>
      </c>
      <c r="K30" s="657">
        <f>IFERROR(VLOOKUP(CONCATENATE(K$5,$B30,$A$31),Help!$A$890:$F$1133,6,0)/1000,"")</f>
        <v>2325.636</v>
      </c>
      <c r="L30" s="657">
        <f>IFERROR(VLOOKUP(CONCATENATE(L$5,$B30,$A$31),Help!$A$890:$F$1133,6,0)/1000,"")</f>
        <v>3026.2910000000002</v>
      </c>
      <c r="M30" s="657">
        <f>IFERROR(VLOOKUP(CONCATENATE(M$5,$B30,$A$31),Help!$A$890:$F$1133,6,0)/1000,"")</f>
        <v>2977.6979999999999</v>
      </c>
      <c r="N30" s="657">
        <f>IFERROR(VLOOKUP(CONCATENATE(N$5,$B30,$A$31),Help!$A$890:$F$1133,6,0)/1000,"")</f>
        <v>2291.413</v>
      </c>
      <c r="O30" s="495">
        <f>IF(N27="","",SUM(C30:N30))</f>
        <v>27085.016</v>
      </c>
      <c r="P30" s="495">
        <f>SUM(C30:N30)</f>
        <v>27085.016</v>
      </c>
      <c r="Q30" s="80"/>
    </row>
    <row r="31" spans="1:17" ht="12.75" customHeight="1" x14ac:dyDescent="0.2">
      <c r="A31" s="24" t="s">
        <v>89</v>
      </c>
      <c r="B31" s="488">
        <f>PopisTabulek!$B$38</f>
        <v>2017</v>
      </c>
      <c r="C31" s="654">
        <f>IFERROR(VLOOKUP(CONCATENATE(C$5,$B31,$A$31),Help!$A$890:$F$1133,6,0)/1000,"")</f>
        <v>1718.731</v>
      </c>
      <c r="D31" s="654">
        <f>IFERROR(VLOOKUP(CONCATENATE(D$5,$B31,$A$31),Help!$A$890:$F$1133,6,0)/1000,"")</f>
        <v>1362.268</v>
      </c>
      <c r="E31" s="654">
        <f>IFERROR(VLOOKUP(CONCATENATE(E$5,$B31,$A$31),Help!$A$890:$F$1133,6,0)/1000,"")</f>
        <v>1673.857</v>
      </c>
      <c r="F31" s="654">
        <f>IFERROR(VLOOKUP(CONCATENATE(F$5,$B31,$A$31),Help!$A$890:$F$1133,6,0)/1000,"")</f>
        <v>1466.3309999999999</v>
      </c>
      <c r="G31" s="654">
        <f>IFERROR(VLOOKUP(CONCATENATE(G$5,$B31,$A$31),Help!$A$890:$F$1133,6,0)/1000,"")</f>
        <v>1608.711</v>
      </c>
      <c r="H31" s="654">
        <f>IFERROR(VLOOKUP(CONCATENATE(H$5,$B31,$A$31),Help!$A$890:$F$1133,6,0)/1000,"")</f>
        <v>1637.9839999999999</v>
      </c>
      <c r="I31" s="654">
        <f>IFERROR(VLOOKUP(CONCATENATE(I$5,$B31,$A$31),Help!$A$890:$F$1133,6,0)/1000,"")</f>
        <v>1707.4949999999999</v>
      </c>
      <c r="J31" s="654">
        <f>IFERROR(VLOOKUP(CONCATENATE(J$5,$B31,$A$31),Help!$A$890:$F$1133,6,0)/1000,"")</f>
        <v>1808.3230000000001</v>
      </c>
      <c r="K31" s="654">
        <f>IFERROR(VLOOKUP(CONCATENATE(K$5,$B31,$A$31),Help!$A$890:$F$1133,6,0)/1000,"")</f>
        <v>1980.057</v>
      </c>
      <c r="L31" s="654">
        <f>IFERROR(VLOOKUP(CONCATENATE(L$5,$B31,$A$31),Help!$A$890:$F$1133,6,0)/1000,"")</f>
        <v>2316.3670000000002</v>
      </c>
      <c r="M31" s="654">
        <f>IFERROR(VLOOKUP(CONCATENATE(M$5,$B31,$A$31),Help!$A$890:$F$1133,6,0)/1000,"")</f>
        <v>2265.2910000000002</v>
      </c>
      <c r="N31" s="654">
        <f>IFERROR(VLOOKUP(CONCATENATE(N$5,$B31,$A$31),Help!$A$890:$F$1133,6,0)/1000,"")</f>
        <v>1910.3510000000001</v>
      </c>
      <c r="O31" s="301">
        <f>SUM(C31:N31)</f>
        <v>21455.766000000003</v>
      </c>
      <c r="P31" s="301">
        <f>IF(D30="",C31,IF(E30="",SUM(C31:D31),IF(F30="",SUM(C31:E31),IF(G30="",SUM(C31:F31),IF(H30="",SUM(C31:G31),IF(I30="",SUM(C31:H31),IF(J30="",SUM(C31:I31),IF(K30="",SUM(C31:J31),IF(L30="",SUM(C31:K31),IF(M30="",SUM(C31:L31),IF(N30="",SUM(C31:M31),SUM(C31:N31))))))))))))</f>
        <v>21455.766000000003</v>
      </c>
      <c r="Q31" s="80"/>
    </row>
    <row r="32" spans="1:17" ht="12.75" customHeight="1" x14ac:dyDescent="0.2">
      <c r="A32" s="34"/>
      <c r="B32" s="489" t="s">
        <v>4</v>
      </c>
      <c r="C32" s="307">
        <f t="shared" ref="C32" si="18">C30/C31*100</f>
        <v>144.83732474715356</v>
      </c>
      <c r="D32" s="380">
        <f>IF(D30="","",D30/D31*100)</f>
        <v>130.02625034134252</v>
      </c>
      <c r="E32" s="307">
        <f t="shared" ref="E32:O32" si="19">IF(E30="","",E30/E31*100)</f>
        <v>112.35398244891887</v>
      </c>
      <c r="F32" s="307">
        <f t="shared" si="19"/>
        <v>137.73840967694198</v>
      </c>
      <c r="G32" s="307">
        <f t="shared" si="19"/>
        <v>118.69484326271159</v>
      </c>
      <c r="H32" s="307">
        <f t="shared" si="19"/>
        <v>115.63440180123861</v>
      </c>
      <c r="I32" s="307">
        <f t="shared" si="19"/>
        <v>129.32002729144156</v>
      </c>
      <c r="J32" s="307">
        <f t="shared" si="19"/>
        <v>126.70850285043103</v>
      </c>
      <c r="K32" s="307">
        <f t="shared" si="19"/>
        <v>117.45298241414261</v>
      </c>
      <c r="L32" s="307">
        <f t="shared" si="19"/>
        <v>130.64816585627406</v>
      </c>
      <c r="M32" s="307">
        <f t="shared" si="19"/>
        <v>131.4488072393348</v>
      </c>
      <c r="N32" s="307">
        <f t="shared" si="19"/>
        <v>119.9472243582462</v>
      </c>
      <c r="O32" s="302">
        <f t="shared" si="19"/>
        <v>126.23653706886995</v>
      </c>
      <c r="P32" s="302">
        <f>P30/P31*100</f>
        <v>126.23653706886995</v>
      </c>
      <c r="Q32" s="81"/>
    </row>
    <row r="33" spans="1:17" ht="12.75" customHeight="1" x14ac:dyDescent="0.2">
      <c r="A33" s="35"/>
      <c r="B33" s="494">
        <f>PopisTabulek!$B$37</f>
        <v>2018</v>
      </c>
      <c r="C33" s="656">
        <f>IFERROR(VLOOKUP(CONCATENATE(C$5,$B33,$A$34),Help!$A$890:$F$1133,6,0)/1000,"")</f>
        <v>95.486000000000004</v>
      </c>
      <c r="D33" s="656">
        <f>IFERROR(VLOOKUP(CONCATENATE(D$5,$B33,$A$34),Help!$A$890:$F$1133,6,0)/1000,"")</f>
        <v>95.632999999999996</v>
      </c>
      <c r="E33" s="656">
        <f>IFERROR(VLOOKUP(CONCATENATE(E$5,$B33,$A$34),Help!$A$890:$F$1133,6,0)/1000,"")</f>
        <v>103.971</v>
      </c>
      <c r="F33" s="656">
        <f>IFERROR(VLOOKUP(CONCATENATE(F$5,$B33,$A$34),Help!$A$890:$F$1133,6,0)/1000,"")</f>
        <v>82.847999999999999</v>
      </c>
      <c r="G33" s="656">
        <f>IFERROR(VLOOKUP(CONCATENATE(G$5,$B33,$A$34),Help!$A$890:$F$1133,6,0)/1000,"")</f>
        <v>74.341999999999999</v>
      </c>
      <c r="H33" s="656">
        <f>IFERROR(VLOOKUP(CONCATENATE(H$5,$B33,$A$34),Help!$A$890:$F$1133,6,0)/1000,"")</f>
        <v>78.819999999999993</v>
      </c>
      <c r="I33" s="656">
        <f>IFERROR(VLOOKUP(CONCATENATE(I$5,$B33,$A$34),Help!$A$890:$F$1133,6,0)/1000,"")</f>
        <v>80.266000000000005</v>
      </c>
      <c r="J33" s="656">
        <f>IFERROR(VLOOKUP(CONCATENATE(J$5,$B33,$A$34),Help!$A$890:$F$1133,6,0)/1000,"")</f>
        <v>68.644999999999996</v>
      </c>
      <c r="K33" s="656">
        <f>IFERROR(VLOOKUP(CONCATENATE(K$5,$B33,$A$34),Help!$A$890:$F$1133,6,0)/1000,"")</f>
        <v>66.384</v>
      </c>
      <c r="L33" s="656">
        <f>IFERROR(VLOOKUP(CONCATENATE(L$5,$B33,$A$34),Help!$A$890:$F$1133,6,0)/1000,"")</f>
        <v>89.57</v>
      </c>
      <c r="M33" s="657">
        <f>IFERROR(VLOOKUP(CONCATENATE(M$5,$B33,$A$34),Help!$A$890:$F$1133,6,0)/1000,"")</f>
        <v>88.557000000000002</v>
      </c>
      <c r="N33" s="657">
        <f>IFERROR(VLOOKUP(CONCATENATE(N$5,$B33,$A$34),Help!$A$890:$F$1133,6,0)/1000,"")</f>
        <v>81.403000000000006</v>
      </c>
      <c r="O33" s="519">
        <f>IF(N30="","",SUM(C33:N33))</f>
        <v>1005.925</v>
      </c>
      <c r="P33" s="495">
        <f>SUM(C33:N33)</f>
        <v>1005.925</v>
      </c>
      <c r="Q33" s="80"/>
    </row>
    <row r="34" spans="1:17" ht="12.75" customHeight="1" x14ac:dyDescent="0.2">
      <c r="A34" s="24" t="s">
        <v>13</v>
      </c>
      <c r="B34" s="488">
        <f>PopisTabulek!$B$38</f>
        <v>2017</v>
      </c>
      <c r="C34" s="654">
        <f>IFERROR(VLOOKUP(CONCATENATE(C$5,$B34,$A$34),Help!$A$890:$F$1133,6,0)/1000,"")</f>
        <v>76.882000000000005</v>
      </c>
      <c r="D34" s="654">
        <f>IFERROR(VLOOKUP(CONCATENATE(D$5,$B34,$A$34),Help!$A$890:$F$1133,6,0)/1000,"")</f>
        <v>77.353999999999999</v>
      </c>
      <c r="E34" s="654">
        <f>IFERROR(VLOOKUP(CONCATENATE(E$5,$B34,$A$34),Help!$A$890:$F$1133,6,0)/1000,"")</f>
        <v>88.623999999999995</v>
      </c>
      <c r="F34" s="654">
        <f>IFERROR(VLOOKUP(CONCATENATE(F$5,$B34,$A$34),Help!$A$890:$F$1133,6,0)/1000,"")</f>
        <v>73.146000000000001</v>
      </c>
      <c r="G34" s="654">
        <f>IFERROR(VLOOKUP(CONCATENATE(G$5,$B34,$A$34),Help!$A$890:$F$1133,6,0)/1000,"")</f>
        <v>70.725999999999999</v>
      </c>
      <c r="H34" s="654">
        <f>IFERROR(VLOOKUP(CONCATENATE(H$5,$B34,$A$34),Help!$A$890:$F$1133,6,0)/1000,"")</f>
        <v>75.515000000000001</v>
      </c>
      <c r="I34" s="654">
        <f>IFERROR(VLOOKUP(CONCATENATE(I$5,$B34,$A$34),Help!$A$890:$F$1133,6,0)/1000,"")</f>
        <v>67.959999999999994</v>
      </c>
      <c r="J34" s="654">
        <f>IFERROR(VLOOKUP(CONCATENATE(J$5,$B34,$A$34),Help!$A$890:$F$1133,6,0)/1000,"")</f>
        <v>62.863999999999997</v>
      </c>
      <c r="K34" s="654">
        <f>IFERROR(VLOOKUP(CONCATENATE(K$5,$B34,$A$34),Help!$A$890:$F$1133,6,0)/1000,"")</f>
        <v>71.724000000000004</v>
      </c>
      <c r="L34" s="654">
        <f>IFERROR(VLOOKUP(CONCATENATE(L$5,$B34,$A$34),Help!$A$890:$F$1133,6,0)/1000,"")</f>
        <v>85.683999999999997</v>
      </c>
      <c r="M34" s="654">
        <f>IFERROR(VLOOKUP(CONCATENATE(M$5,$B34,$A$34),Help!$A$890:$F$1133,6,0)/1000,"")</f>
        <v>103.617</v>
      </c>
      <c r="N34" s="654">
        <f>IFERROR(VLOOKUP(CONCATENATE(N$5,$B34,$A$34),Help!$A$890:$F$1133,6,0)/1000,"")</f>
        <v>89.004000000000005</v>
      </c>
      <c r="O34" s="301">
        <f>SUM(C34:N34)</f>
        <v>943.1</v>
      </c>
      <c r="P34" s="301">
        <f>IF(D33="",C34,IF(E33="",SUM(C34:D34),IF(F33="",SUM(C34:E34),IF(G33="",SUM(C34:F34),IF(H33="",SUM(C34:G34),IF(I33="",SUM(C34:H34),IF(J33="",SUM(C34:I34),IF(K33="",SUM(C34:J34),IF(L33="",SUM(C34:K34),IF(M33="",SUM(C34:L34),IF(N33="",SUM(C34:M34),SUM(C34:N34))))))))))))</f>
        <v>943.1</v>
      </c>
      <c r="Q34" s="80"/>
    </row>
    <row r="35" spans="1:17" ht="12.75" customHeight="1" thickBot="1" x14ac:dyDescent="0.25">
      <c r="A35" s="36"/>
      <c r="B35" s="490" t="s">
        <v>4</v>
      </c>
      <c r="C35" s="496">
        <f t="shared" ref="C35" si="20">C33/C34*100</f>
        <v>124.19812179703962</v>
      </c>
      <c r="D35" s="497">
        <f>IF(D33="","",D33/D34*100)</f>
        <v>123.63032293094088</v>
      </c>
      <c r="E35" s="496">
        <f t="shared" ref="E35:O35" si="21">IF(E33="","",E33/E34*100)</f>
        <v>117.31697959920564</v>
      </c>
      <c r="F35" s="496">
        <f t="shared" si="21"/>
        <v>113.26388319251907</v>
      </c>
      <c r="G35" s="496">
        <f t="shared" si="21"/>
        <v>105.11268840313322</v>
      </c>
      <c r="H35" s="496">
        <f t="shared" si="21"/>
        <v>104.37661391776467</v>
      </c>
      <c r="I35" s="496">
        <f t="shared" si="21"/>
        <v>118.1077104178929</v>
      </c>
      <c r="J35" s="496">
        <f t="shared" si="21"/>
        <v>109.19604224993637</v>
      </c>
      <c r="K35" s="496">
        <f t="shared" si="21"/>
        <v>92.554793374602639</v>
      </c>
      <c r="L35" s="496">
        <f t="shared" si="21"/>
        <v>104.53526912842537</v>
      </c>
      <c r="M35" s="496">
        <f t="shared" si="21"/>
        <v>85.46570543443643</v>
      </c>
      <c r="N35" s="496">
        <f t="shared" si="21"/>
        <v>91.459934384971461</v>
      </c>
      <c r="O35" s="498">
        <f t="shared" si="21"/>
        <v>106.66154172410135</v>
      </c>
      <c r="P35" s="305">
        <f>P33/P34*100</f>
        <v>106.66154172410135</v>
      </c>
      <c r="Q35" s="10"/>
    </row>
    <row r="36" spans="1:17" ht="12.75" customHeight="1" thickTop="1" x14ac:dyDescent="0.2">
      <c r="A36" s="47"/>
      <c r="B36" s="488">
        <f>PopisTabulek!$B$37</f>
        <v>2018</v>
      </c>
      <c r="C36" s="654">
        <f>IFERROR(VLOOKUP(CONCATENATE(C$5,$B36,$A$37),Help!$A$890:$F$1133,6,0)/1000,"")</f>
        <v>11378.633</v>
      </c>
      <c r="D36" s="654">
        <f>IFERROR(VLOOKUP(CONCATENATE(D$5,$B36,$A$37),Help!$A$890:$F$1133,6,0)/1000,"")</f>
        <v>10824.358</v>
      </c>
      <c r="E36" s="654">
        <f>IFERROR(VLOOKUP(CONCATENATE(E$5,$B36,$A$37),Help!$A$890:$F$1133,6,0)/1000,"")</f>
        <v>11911.142</v>
      </c>
      <c r="F36" s="654">
        <f>IFERROR(VLOOKUP(CONCATENATE(F$5,$B36,$A$37),Help!$A$890:$F$1133,6,0)/1000,"")</f>
        <v>11185.317999999999</v>
      </c>
      <c r="G36" s="654">
        <f>IFERROR(VLOOKUP(CONCATENATE(G$5,$B36,$A$37),Help!$A$890:$F$1133,6,0)/1000,"")</f>
        <v>11433.876</v>
      </c>
      <c r="H36" s="654">
        <f>IFERROR(VLOOKUP(CONCATENATE(H$5,$B36,$A$37),Help!$A$890:$F$1133,6,0)/1000,"")</f>
        <v>11459.233</v>
      </c>
      <c r="I36" s="654">
        <f>IFERROR(VLOOKUP(CONCATENATE(I$5,$B36,$A$37),Help!$A$890:$F$1133,6,0)/1000,"")</f>
        <v>10172.245000000001</v>
      </c>
      <c r="J36" s="654">
        <f>IFERROR(VLOOKUP(CONCATENATE(J$5,$B36,$A$37),Help!$A$890:$F$1133,6,0)/1000,"")</f>
        <v>10299.437</v>
      </c>
      <c r="K36" s="655">
        <f>IFERROR(VLOOKUP(CONCATENATE(K$5,$B36,$A$37),Help!$A$890:$F$1133,6,0)/1000,"")</f>
        <v>10669.263999999999</v>
      </c>
      <c r="L36" s="655">
        <f>IFERROR(VLOOKUP(CONCATENATE(L$5,$B36,$A$37),Help!$A$890:$F$1133,6,0)/1000,"")</f>
        <v>12287.356</v>
      </c>
      <c r="M36" s="655">
        <f>IFERROR(VLOOKUP(CONCATENATE(M$5,$B36,$A$37),Help!$A$890:$F$1133,6,0)/1000,"")</f>
        <v>11651.231</v>
      </c>
      <c r="N36" s="655">
        <f>IFERROR(VLOOKUP(CONCATENATE(N$5,$B36,$A$37),Help!$A$890:$F$1133,6,0)/1000,"")</f>
        <v>8939.5560000000005</v>
      </c>
      <c r="O36" s="301">
        <f>IF(N33="","",SUM(C36:N36))</f>
        <v>132211.649</v>
      </c>
      <c r="P36" s="301">
        <f>SUM(C36:N36)</f>
        <v>132211.649</v>
      </c>
      <c r="Q36" s="80"/>
    </row>
    <row r="37" spans="1:17" ht="12.75" customHeight="1" x14ac:dyDescent="0.2">
      <c r="A37" s="47" t="s">
        <v>48</v>
      </c>
      <c r="B37" s="488">
        <f>PopisTabulek!$B$38</f>
        <v>2017</v>
      </c>
      <c r="C37" s="654">
        <f>IFERROR(VLOOKUP(CONCATENATE(C$5,$B37,$A$37),Help!$A$890:$F$1133,6,0)/1000,"")</f>
        <v>8578.5730000000003</v>
      </c>
      <c r="D37" s="654">
        <f>IFERROR(VLOOKUP(CONCATENATE(D$5,$B37,$A$37),Help!$A$890:$F$1133,6,0)/1000,"")</f>
        <v>8825.357</v>
      </c>
      <c r="E37" s="654">
        <f>IFERROR(VLOOKUP(CONCATENATE(E$5,$B37,$A$37),Help!$A$890:$F$1133,6,0)/1000,"")</f>
        <v>10192.512000000001</v>
      </c>
      <c r="F37" s="654">
        <f>IFERROR(VLOOKUP(CONCATENATE(F$5,$B37,$A$37),Help!$A$890:$F$1133,6,0)/1000,"")</f>
        <v>8720.9380000000001</v>
      </c>
      <c r="G37" s="654">
        <f>IFERROR(VLOOKUP(CONCATENATE(G$5,$B37,$A$37),Help!$A$890:$F$1133,6,0)/1000,"")</f>
        <v>10301.489</v>
      </c>
      <c r="H37" s="654">
        <f>IFERROR(VLOOKUP(CONCATENATE(H$5,$B37,$A$37),Help!$A$890:$F$1133,6,0)/1000,"")</f>
        <v>10374.968999999999</v>
      </c>
      <c r="I37" s="654">
        <f>IFERROR(VLOOKUP(CONCATENATE(I$5,$B37,$A$37),Help!$A$890:$F$1133,6,0)/1000,"")</f>
        <v>9003.9770000000008</v>
      </c>
      <c r="J37" s="654">
        <f>IFERROR(VLOOKUP(CONCATENATE(J$5,$B37,$A$37),Help!$A$890:$F$1133,6,0)/1000,"")</f>
        <v>10217.377</v>
      </c>
      <c r="K37" s="654">
        <f>IFERROR(VLOOKUP(CONCATENATE(K$5,$B37,$A$37),Help!$A$890:$F$1133,6,0)/1000,"")</f>
        <v>10760.859</v>
      </c>
      <c r="L37" s="654">
        <f>IFERROR(VLOOKUP(CONCATENATE(L$5,$B37,$A$37),Help!$A$890:$F$1133,6,0)/1000,"")</f>
        <v>11806.361000000001</v>
      </c>
      <c r="M37" s="654">
        <f>IFERROR(VLOOKUP(CONCATENATE(M$5,$B37,$A$37),Help!$A$890:$F$1133,6,0)/1000,"")</f>
        <v>11678.677</v>
      </c>
      <c r="N37" s="654">
        <f>IFERROR(VLOOKUP(CONCATENATE(N$5,$B37,$A$37),Help!$A$890:$F$1133,6,0)/1000,"")</f>
        <v>9686.3349999999991</v>
      </c>
      <c r="O37" s="301">
        <f>SUM(C37:N37)</f>
        <v>120147.424</v>
      </c>
      <c r="P37" s="301">
        <f>IF(D36="",C37,IF(E36="",SUM(C37:D37),IF(F36="",SUM(C37:E37),IF(G36="",SUM(C37:F37),IF(H36="",SUM(C37:G37),IF(I36="",SUM(C37:H37),IF(J36="",SUM(C37:I37),IF(K36="",SUM(C37:J37),IF(L36="",SUM(C37:K37),IF(M36="",SUM(C37:L37),IF(N36="",SUM(C37:M37),SUM(C37:N37))))))))))))</f>
        <v>120147.424</v>
      </c>
      <c r="Q37" s="80"/>
    </row>
    <row r="38" spans="1:17" ht="12.75" customHeight="1" thickBot="1" x14ac:dyDescent="0.25">
      <c r="A38" s="48"/>
      <c r="B38" s="491" t="s">
        <v>4</v>
      </c>
      <c r="C38" s="492">
        <f t="shared" ref="C38" si="22">C36/C37*100</f>
        <v>132.64016054884652</v>
      </c>
      <c r="D38" s="493">
        <f>IF(D36="","",D36/D37*100)</f>
        <v>122.65065311238968</v>
      </c>
      <c r="E38" s="492">
        <f t="shared" ref="E38:O38" si="23">IF(E36="","",E36/E37*100)</f>
        <v>116.86169219128708</v>
      </c>
      <c r="F38" s="492">
        <f t="shared" si="23"/>
        <v>128.25819883136421</v>
      </c>
      <c r="G38" s="492">
        <f t="shared" si="23"/>
        <v>110.9924594396014</v>
      </c>
      <c r="H38" s="492">
        <f t="shared" si="23"/>
        <v>110.45076857579046</v>
      </c>
      <c r="I38" s="492">
        <f t="shared" si="23"/>
        <v>112.97502203748411</v>
      </c>
      <c r="J38" s="492">
        <f t="shared" si="23"/>
        <v>100.80314154993009</v>
      </c>
      <c r="K38" s="492">
        <f t="shared" si="23"/>
        <v>99.148813305703555</v>
      </c>
      <c r="L38" s="492">
        <f t="shared" si="23"/>
        <v>104.07403263376412</v>
      </c>
      <c r="M38" s="492">
        <f t="shared" si="23"/>
        <v>99.764990503633243</v>
      </c>
      <c r="N38" s="492">
        <f t="shared" si="23"/>
        <v>92.290386405178026</v>
      </c>
      <c r="O38" s="306">
        <f t="shared" si="23"/>
        <v>110.04118490297388</v>
      </c>
      <c r="P38" s="306">
        <f>P36/P37*100</f>
        <v>110.04118490297388</v>
      </c>
      <c r="Q38" s="10"/>
    </row>
    <row r="39" spans="1:17" ht="12.75" customHeight="1" x14ac:dyDescent="0.2">
      <c r="A39" s="1074" t="s">
        <v>1704</v>
      </c>
      <c r="B39" s="1074"/>
      <c r="C39" s="1074"/>
      <c r="D39" s="1074"/>
      <c r="E39" s="1074"/>
      <c r="F39" s="1074"/>
      <c r="G39" s="1074"/>
      <c r="H39" s="10"/>
      <c r="I39" s="37"/>
      <c r="J39" s="40"/>
      <c r="K39" s="10"/>
      <c r="L39" s="10"/>
      <c r="M39" s="1" t="s">
        <v>92</v>
      </c>
      <c r="N39" s="10"/>
      <c r="O39" s="10"/>
      <c r="Q39" s="10"/>
    </row>
    <row r="40" spans="1:17" ht="12.75" customHeight="1" x14ac:dyDescent="0.2">
      <c r="A40" s="37" t="s">
        <v>160</v>
      </c>
      <c r="P40" s="41"/>
    </row>
    <row r="41" spans="1:17" ht="12.75" customHeight="1" x14ac:dyDescent="0.2">
      <c r="A41" s="37"/>
      <c r="P41" s="41"/>
    </row>
    <row r="42" spans="1:17" x14ac:dyDescent="0.2">
      <c r="C42" s="6"/>
      <c r="D42" s="6"/>
      <c r="E42" s="6"/>
      <c r="G42" s="6"/>
      <c r="H42" s="6"/>
      <c r="I42" s="6"/>
      <c r="J42" s="6"/>
      <c r="K42" s="6"/>
      <c r="L42" s="6"/>
      <c r="M42" s="6"/>
    </row>
    <row r="43" spans="1:17" x14ac:dyDescent="0.2">
      <c r="A43" s="11"/>
      <c r="B43" s="10"/>
      <c r="C43" s="10"/>
      <c r="D43" s="10"/>
      <c r="E43" s="10"/>
      <c r="F43" s="43"/>
      <c r="G43" s="10"/>
      <c r="H43" s="10"/>
      <c r="I43" s="10"/>
      <c r="J43" s="10"/>
      <c r="K43" s="10"/>
      <c r="L43" s="10"/>
      <c r="M43" s="10"/>
    </row>
    <row r="44" spans="1:17" x14ac:dyDescent="0.2">
      <c r="B44" s="10"/>
      <c r="C44" s="14"/>
      <c r="D44" s="14"/>
      <c r="E44" s="14"/>
      <c r="F44" s="43"/>
      <c r="G44" s="14"/>
      <c r="H44" s="14"/>
      <c r="I44" s="14"/>
      <c r="J44" s="14"/>
      <c r="K44" s="6"/>
      <c r="L44" s="6"/>
      <c r="M44" s="6"/>
    </row>
    <row r="45" spans="1:17" x14ac:dyDescent="0.2">
      <c r="A45" s="11"/>
      <c r="B45" s="38"/>
      <c r="C45" s="9"/>
      <c r="D45" s="9"/>
      <c r="E45" s="9"/>
      <c r="F45" s="44"/>
      <c r="G45" s="9"/>
      <c r="H45" s="9"/>
      <c r="I45" s="9"/>
      <c r="J45" s="9"/>
      <c r="K45" s="9"/>
      <c r="L45" s="9"/>
      <c r="M45" s="9"/>
    </row>
    <row r="46" spans="1:17" x14ac:dyDescent="0.2">
      <c r="A46" s="11"/>
      <c r="B46" s="38"/>
      <c r="C46" s="9"/>
      <c r="D46" s="9"/>
      <c r="E46" s="9"/>
      <c r="F46" s="44"/>
      <c r="G46" s="9"/>
      <c r="H46" s="9"/>
      <c r="I46" s="9"/>
      <c r="J46" s="9"/>
      <c r="K46" s="9"/>
      <c r="L46" s="9"/>
      <c r="M46" s="9"/>
    </row>
    <row r="50" spans="7:7" x14ac:dyDescent="0.2">
      <c r="G50" s="10"/>
    </row>
    <row r="86" spans="2:13" x14ac:dyDescent="0.2">
      <c r="B86" s="6"/>
      <c r="C86" s="6"/>
      <c r="D86" s="6"/>
      <c r="E86" s="6"/>
      <c r="G86" s="6"/>
      <c r="H86" s="6"/>
      <c r="I86" s="6"/>
      <c r="J86" s="6"/>
      <c r="K86" s="6"/>
      <c r="L86" s="6"/>
      <c r="M86" s="6"/>
    </row>
    <row r="87" spans="2:13" x14ac:dyDescent="0.2">
      <c r="B87" s="9"/>
      <c r="C87" s="9"/>
      <c r="D87" s="9"/>
      <c r="E87" s="9"/>
      <c r="F87" s="44"/>
      <c r="G87" s="9"/>
      <c r="H87" s="9"/>
      <c r="I87" s="9"/>
      <c r="J87" s="9"/>
      <c r="K87" s="9"/>
      <c r="L87" s="9"/>
      <c r="M87" s="9"/>
    </row>
    <row r="88" spans="2:13" x14ac:dyDescent="0.2">
      <c r="B88" s="9"/>
      <c r="C88" s="9"/>
      <c r="D88" s="9"/>
      <c r="E88" s="9"/>
      <c r="F88" s="44"/>
      <c r="G88" s="9"/>
      <c r="H88" s="9"/>
      <c r="I88" s="9"/>
      <c r="J88" s="9"/>
      <c r="K88" s="9"/>
      <c r="L88" s="9"/>
      <c r="M88" s="9"/>
    </row>
    <row r="113" spans="2:13" x14ac:dyDescent="0.2">
      <c r="B113" s="6"/>
      <c r="C113" s="6"/>
      <c r="D113" s="6"/>
      <c r="E113" s="6"/>
      <c r="G113" s="6"/>
      <c r="H113" s="6"/>
      <c r="I113" s="6"/>
      <c r="J113" s="6"/>
      <c r="K113" s="6"/>
      <c r="L113" s="6"/>
      <c r="M113" s="6"/>
    </row>
  </sheetData>
  <mergeCells count="3">
    <mergeCell ref="A3:P3"/>
    <mergeCell ref="A2:P2"/>
    <mergeCell ref="A39:G39"/>
  </mergeCells>
  <phoneticPr fontId="0" type="noConversion"/>
  <hyperlinks>
    <hyperlink ref="A1" location="obsah!A1" display="obsah"/>
  </hyperlinks>
  <printOptions horizontalCentered="1" verticalCentered="1" gridLinesSet="0"/>
  <pageMargins left="0.70866141732283472" right="0.70866141732283472" top="0.74803149606299213" bottom="0.74803149606299213" header="0.31496062992125984" footer="0.31496062992125984"/>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S113"/>
  <sheetViews>
    <sheetView showGridLines="0" zoomScaleNormal="100" zoomScaleSheetLayoutView="80" workbookViewId="0">
      <selection activeCell="A39" sqref="A39:G39"/>
    </sheetView>
  </sheetViews>
  <sheetFormatPr defaultColWidth="8.85546875" defaultRowHeight="12.75" x14ac:dyDescent="0.2"/>
  <cols>
    <col min="1" max="1" width="26.140625" style="1" customWidth="1"/>
    <col min="2" max="2" width="5.85546875" style="1" customWidth="1"/>
    <col min="3" max="3" width="8.42578125" style="1" customWidth="1"/>
    <col min="4" max="4" width="7.28515625" style="1" customWidth="1"/>
    <col min="5" max="5" width="7.5703125" style="1" customWidth="1"/>
    <col min="6" max="6" width="7.28515625" style="15" customWidth="1"/>
    <col min="7" max="8" width="7.28515625" style="1" customWidth="1"/>
    <col min="9" max="9" width="7.5703125" style="1" bestFit="1" customWidth="1"/>
    <col min="10" max="14" width="7.28515625" style="1" customWidth="1"/>
    <col min="15" max="15" width="8.7109375" style="1" customWidth="1"/>
    <col min="16" max="16" width="8.7109375" style="15" customWidth="1"/>
    <col min="17" max="17" width="8" style="1" customWidth="1"/>
    <col min="18" max="18" width="8.85546875" style="1" customWidth="1"/>
    <col min="19" max="16384" width="8.85546875" style="1"/>
  </cols>
  <sheetData>
    <row r="1" spans="1:19" ht="14.25" x14ac:dyDescent="0.2">
      <c r="A1" s="77" t="s">
        <v>98</v>
      </c>
    </row>
    <row r="2" spans="1:19" ht="22.5" customHeight="1" x14ac:dyDescent="0.25">
      <c r="A2" s="1072" t="str">
        <f>PopisTabulek!$A$30</f>
        <v>Vývoz dle jednotlivých měsíců roku 2017 a 2018</v>
      </c>
      <c r="B2" s="1072"/>
      <c r="C2" s="1072"/>
      <c r="D2" s="1072"/>
      <c r="E2" s="1072"/>
      <c r="F2" s="1072"/>
      <c r="G2" s="1072"/>
      <c r="H2" s="1072"/>
      <c r="I2" s="1072"/>
      <c r="J2" s="1072"/>
      <c r="K2" s="1072"/>
      <c r="L2" s="1072"/>
      <c r="M2" s="1072"/>
      <c r="N2" s="1072"/>
      <c r="O2" s="1072"/>
      <c r="P2" s="1072"/>
    </row>
    <row r="3" spans="1:19" x14ac:dyDescent="0.2">
      <c r="A3" s="1071" t="str">
        <f>PopisTabulek!$A$31</f>
        <v>(rok 2018 - zpřesněné údaje k 28.2.2019)</v>
      </c>
      <c r="B3" s="1071"/>
      <c r="C3" s="1071"/>
      <c r="D3" s="1071"/>
      <c r="E3" s="1071"/>
      <c r="F3" s="1071"/>
      <c r="G3" s="1071"/>
      <c r="H3" s="1071"/>
      <c r="I3" s="1071"/>
      <c r="J3" s="1071"/>
      <c r="K3" s="1071"/>
      <c r="L3" s="1071"/>
      <c r="M3" s="1071"/>
      <c r="N3" s="1071"/>
      <c r="O3" s="1071"/>
      <c r="P3" s="1071"/>
      <c r="Q3" s="313"/>
      <c r="R3" s="313"/>
    </row>
    <row r="4" spans="1:19" ht="15.6" customHeight="1" thickBot="1" x14ac:dyDescent="0.3">
      <c r="A4" s="17"/>
      <c r="B4" s="6"/>
      <c r="C4" s="6"/>
      <c r="D4" s="6"/>
      <c r="E4" s="18"/>
      <c r="F4" s="19"/>
      <c r="G4" s="18"/>
      <c r="H4" s="18"/>
      <c r="I4" s="18"/>
      <c r="J4" s="6"/>
      <c r="K4" s="6"/>
      <c r="L4" s="6"/>
      <c r="M4" s="6"/>
      <c r="N4" s="522"/>
      <c r="O4" s="522" t="s">
        <v>126</v>
      </c>
      <c r="P4" s="20"/>
    </row>
    <row r="5" spans="1:19" ht="12.75" customHeight="1" thickBot="1" x14ac:dyDescent="0.25">
      <c r="A5" s="21"/>
      <c r="B5" s="486" t="s">
        <v>26</v>
      </c>
      <c r="C5" s="22" t="s">
        <v>27</v>
      </c>
      <c r="D5" s="22" t="s">
        <v>28</v>
      </c>
      <c r="E5" s="22" t="s">
        <v>29</v>
      </c>
      <c r="F5" s="22" t="s">
        <v>30</v>
      </c>
      <c r="G5" s="22" t="s">
        <v>31</v>
      </c>
      <c r="H5" s="22" t="s">
        <v>32</v>
      </c>
      <c r="I5" s="22" t="s">
        <v>33</v>
      </c>
      <c r="J5" s="22" t="s">
        <v>34</v>
      </c>
      <c r="K5" s="22" t="s">
        <v>35</v>
      </c>
      <c r="L5" s="22" t="s">
        <v>36</v>
      </c>
      <c r="M5" s="22" t="s">
        <v>37</v>
      </c>
      <c r="N5" s="45" t="s">
        <v>38</v>
      </c>
      <c r="O5" s="23" t="s">
        <v>39</v>
      </c>
      <c r="P5" s="139" t="str">
        <f>PopisTabulek!$C$37</f>
        <v>I-XII</v>
      </c>
      <c r="Q5" s="10"/>
    </row>
    <row r="6" spans="1:19" ht="12.75" customHeight="1" x14ac:dyDescent="0.2">
      <c r="A6" s="24"/>
      <c r="B6" s="487">
        <f>PopisTabulek!$B$37</f>
        <v>2018</v>
      </c>
      <c r="C6" s="654">
        <f>C9+C21+C24+C27+C30+C33</f>
        <v>14460.808999999999</v>
      </c>
      <c r="D6" s="654">
        <f>IF(D9="","",D9+D21+D24+D27+D30+D33)</f>
        <v>13333.720000000001</v>
      </c>
      <c r="E6" s="654">
        <f t="shared" ref="E6:N6" si="0">IF(E9="","",E9+E21+E24+E27+E30+E33)</f>
        <v>14602.268999999998</v>
      </c>
      <c r="F6" s="654">
        <f t="shared" si="0"/>
        <v>13988.195000000002</v>
      </c>
      <c r="G6" s="654">
        <f t="shared" si="0"/>
        <v>14173.355999999998</v>
      </c>
      <c r="H6" s="654">
        <f t="shared" si="0"/>
        <v>14634.32</v>
      </c>
      <c r="I6" s="654">
        <f t="shared" si="0"/>
        <v>12822.466</v>
      </c>
      <c r="J6" s="654">
        <f t="shared" si="0"/>
        <v>13339.333000000001</v>
      </c>
      <c r="K6" s="655">
        <f t="shared" si="0"/>
        <v>14452.991</v>
      </c>
      <c r="L6" s="655">
        <f t="shared" si="0"/>
        <v>16813.729000000003</v>
      </c>
      <c r="M6" s="655">
        <f t="shared" si="0"/>
        <v>16680.692000000003</v>
      </c>
      <c r="N6" s="655">
        <f t="shared" si="0"/>
        <v>12228.599999999999</v>
      </c>
      <c r="O6" s="301">
        <f>IF(N6="","",SUM(C6:N6))</f>
        <v>171530.48</v>
      </c>
      <c r="P6" s="304">
        <f>SUM(C6:N6)</f>
        <v>171530.48</v>
      </c>
      <c r="Q6" s="10"/>
    </row>
    <row r="7" spans="1:19" ht="12.75" customHeight="1" x14ac:dyDescent="0.2">
      <c r="A7" s="26" t="s">
        <v>40</v>
      </c>
      <c r="B7" s="488">
        <f>PopisTabulek!$B$38</f>
        <v>2017</v>
      </c>
      <c r="C7" s="654">
        <f>C10+C22+C25+C28+C31+C34</f>
        <v>12977.782000000001</v>
      </c>
      <c r="D7" s="654">
        <f t="shared" ref="D7:N7" si="1">D10+D22+D25+D28+D31+D34</f>
        <v>12512.78</v>
      </c>
      <c r="E7" s="654">
        <f t="shared" si="1"/>
        <v>14787.226000000001</v>
      </c>
      <c r="F7" s="654">
        <f t="shared" si="1"/>
        <v>12410.459999999997</v>
      </c>
      <c r="G7" s="654">
        <f t="shared" si="1"/>
        <v>13938.420999999997</v>
      </c>
      <c r="H7" s="654">
        <f t="shared" si="1"/>
        <v>14125.442000000001</v>
      </c>
      <c r="I7" s="654">
        <f t="shared" si="1"/>
        <v>11498.460999999999</v>
      </c>
      <c r="J7" s="654">
        <f t="shared" si="1"/>
        <v>12752.045999999998</v>
      </c>
      <c r="K7" s="654">
        <f t="shared" si="1"/>
        <v>13918.367</v>
      </c>
      <c r="L7" s="654">
        <f t="shared" si="1"/>
        <v>15114.992</v>
      </c>
      <c r="M7" s="654">
        <f t="shared" si="1"/>
        <v>15161.388000000001</v>
      </c>
      <c r="N7" s="654">
        <f t="shared" si="1"/>
        <v>12086.187999999998</v>
      </c>
      <c r="O7" s="301">
        <f>SUM(C7:N7)</f>
        <v>161283.55299999999</v>
      </c>
      <c r="P7" s="301">
        <f>IF(D6="",C7,IF(E6="",SUM(C7:D7),IF(F6="",SUM(C7:E7),IF(G6="",SUM(C7:F7),IF(H6="",SUM(C7:G7),IF(I6="",SUM(C7:H7),IF(J6="",SUM(C7:I7),IF(K6="",SUM(C7:J7),IF(L6="",SUM(C7:K7),IF(M6="",SUM(C7:L7),IF(N6="",SUM(C7:M7),SUM(C7:N7))))))))))))</f>
        <v>161283.55299999999</v>
      </c>
      <c r="Q7" s="10"/>
      <c r="S7" s="443"/>
    </row>
    <row r="8" spans="1:19" ht="12.75" customHeight="1" thickBot="1" x14ac:dyDescent="0.25">
      <c r="A8" s="36"/>
      <c r="B8" s="490" t="s">
        <v>4</v>
      </c>
      <c r="C8" s="496">
        <f t="shared" ref="C8" si="2">C6/C7*100</f>
        <v>111.42743035751408</v>
      </c>
      <c r="D8" s="497">
        <f>IF(D6="","",D6/D7*100)</f>
        <v>106.56081222558058</v>
      </c>
      <c r="E8" s="496">
        <f t="shared" ref="E8:O8" si="3">IF(E6="","",E6/E7*100)</f>
        <v>98.749210974390991</v>
      </c>
      <c r="F8" s="496">
        <f t="shared" si="3"/>
        <v>112.7129453702764</v>
      </c>
      <c r="G8" s="496">
        <f t="shared" si="3"/>
        <v>101.68552090656469</v>
      </c>
      <c r="H8" s="496">
        <f t="shared" si="3"/>
        <v>103.60256337465404</v>
      </c>
      <c r="I8" s="496">
        <f t="shared" si="3"/>
        <v>111.51462791411826</v>
      </c>
      <c r="J8" s="496">
        <f t="shared" si="3"/>
        <v>104.60543351239482</v>
      </c>
      <c r="K8" s="496">
        <f t="shared" si="3"/>
        <v>103.84114027169997</v>
      </c>
      <c r="L8" s="496">
        <f t="shared" si="3"/>
        <v>111.23875553490205</v>
      </c>
      <c r="M8" s="496">
        <f t="shared" si="3"/>
        <v>110.02087671656449</v>
      </c>
      <c r="N8" s="496">
        <f t="shared" si="3"/>
        <v>101.17830369674871</v>
      </c>
      <c r="O8" s="498">
        <f t="shared" si="3"/>
        <v>106.35336139947267</v>
      </c>
      <c r="P8" s="498">
        <f>P6/P7*100</f>
        <v>106.35336139947267</v>
      </c>
      <c r="Q8" s="78"/>
    </row>
    <row r="9" spans="1:19" ht="12.75" customHeight="1" thickTop="1" x14ac:dyDescent="0.2">
      <c r="A9" s="24"/>
      <c r="B9" s="488">
        <f>PopisTabulek!$B$37</f>
        <v>2018</v>
      </c>
      <c r="C9" s="654">
        <f>IFERROR(VLOOKUP(CONCATENATE(C$5,$B9,$A$10),Help!$L$636:$Q$879,6,0)/1000,"")</f>
        <v>13271.063</v>
      </c>
      <c r="D9" s="654">
        <f>IFERROR(VLOOKUP(CONCATENATE(D$5,$B9,$A$10),Help!$L$636:$Q$879,6,0)/1000,"")</f>
        <v>12186.226000000001</v>
      </c>
      <c r="E9" s="654">
        <f>IFERROR(VLOOKUP(CONCATENATE(E$5,$B9,$A$10),Help!$L$636:$Q$879,6,0)/1000,"")</f>
        <v>13300.859</v>
      </c>
      <c r="F9" s="654">
        <f>IFERROR(VLOOKUP(CONCATENATE(F$5,$B9,$A$10),Help!$L$636:$Q$879,6,0)/1000,"")</f>
        <v>12779.44</v>
      </c>
      <c r="G9" s="654">
        <f>IFERROR(VLOOKUP(CONCATENATE(G$5,$B9,$A$10),Help!$L$636:$Q$879,6,0)/1000,"")</f>
        <v>12912.096</v>
      </c>
      <c r="H9" s="654">
        <f>IFERROR(VLOOKUP(CONCATENATE(H$5,$B9,$A$10),Help!$L$636:$Q$879,6,0)/1000,"")</f>
        <v>13300.721</v>
      </c>
      <c r="I9" s="654">
        <f>IFERROR(VLOOKUP(CONCATENATE(I$5,$B9,$A$10),Help!$L$636:$Q$879,6,0)/1000,"")</f>
        <v>11610.734</v>
      </c>
      <c r="J9" s="654">
        <f>IFERROR(VLOOKUP(CONCATENATE(J$5,$B9,$A$10),Help!$L$636:$Q$879,6,0)/1000,"")</f>
        <v>11924.253000000001</v>
      </c>
      <c r="K9" s="655">
        <f>IFERROR(VLOOKUP(CONCATENATE(K$5,$B9,$A$10),Help!$L$636:$Q$879,6,0)/1000,"")</f>
        <v>13104.888000000001</v>
      </c>
      <c r="L9" s="655">
        <f>IFERROR(VLOOKUP(CONCATENATE(L$5,$B9,$A$10),Help!$L$636:$Q$879,6,0)/1000,"")</f>
        <v>15285.402</v>
      </c>
      <c r="M9" s="655">
        <f>IFERROR(VLOOKUP(CONCATENATE(M$5,$B9,$A$10),Help!$L$636:$Q$879,6,0)/1000,"")</f>
        <v>15165.644</v>
      </c>
      <c r="N9" s="655">
        <f>IFERROR(VLOOKUP(CONCATENATE(N$5,$B9,$A$10),Help!$L$636:$Q$879,6,0)/1000,"")</f>
        <v>10940.592000000001</v>
      </c>
      <c r="O9" s="301">
        <f>IF(N9="","",SUM(C9:N9))</f>
        <v>155781.91800000001</v>
      </c>
      <c r="P9" s="304">
        <f>SUM(C9:N9)</f>
        <v>155781.91800000001</v>
      </c>
      <c r="Q9" s="4"/>
    </row>
    <row r="10" spans="1:19" ht="12.75" customHeight="1" x14ac:dyDescent="0.2">
      <c r="A10" s="24" t="s">
        <v>41</v>
      </c>
      <c r="B10" s="488">
        <f>PopisTabulek!$B$38</f>
        <v>2017</v>
      </c>
      <c r="C10" s="654">
        <f>IFERROR(VLOOKUP(CONCATENATE(C$5,$B10,$A$10),Help!$L$636:$Q$879,6,0)/1000,"")</f>
        <v>11941.726000000001</v>
      </c>
      <c r="D10" s="654">
        <f>IFERROR(VLOOKUP(CONCATENATE(D$5,$B10,$A$10),Help!$L$636:$Q$879,6,0)/1000,"")</f>
        <v>11374.207</v>
      </c>
      <c r="E10" s="654">
        <f>IFERROR(VLOOKUP(CONCATENATE(E$5,$B10,$A$10),Help!$L$636:$Q$879,6,0)/1000,"")</f>
        <v>13412.174000000001</v>
      </c>
      <c r="F10" s="654">
        <f>IFERROR(VLOOKUP(CONCATENATE(F$5,$B10,$A$10),Help!$L$636:$Q$879,6,0)/1000,"")</f>
        <v>11285.091</v>
      </c>
      <c r="G10" s="654">
        <f>IFERROR(VLOOKUP(CONCATENATE(G$5,$B10,$A$10),Help!$L$636:$Q$879,6,0)/1000,"")</f>
        <v>12671.441999999999</v>
      </c>
      <c r="H10" s="654">
        <f>IFERROR(VLOOKUP(CONCATENATE(H$5,$B10,$A$10),Help!$L$636:$Q$879,6,0)/1000,"")</f>
        <v>12784.762000000001</v>
      </c>
      <c r="I10" s="654">
        <f>IFERROR(VLOOKUP(CONCATENATE(I$5,$B10,$A$10),Help!$L$636:$Q$879,6,0)/1000,"")</f>
        <v>10455.623</v>
      </c>
      <c r="J10" s="654">
        <f>IFERROR(VLOOKUP(CONCATENATE(J$5,$B10,$A$10),Help!$L$636:$Q$879,6,0)/1000,"")</f>
        <v>11497.105</v>
      </c>
      <c r="K10" s="654">
        <f>IFERROR(VLOOKUP(CONCATENATE(K$5,$B10,$A$10),Help!$L$636:$Q$879,6,0)/1000,"")</f>
        <v>12693.928</v>
      </c>
      <c r="L10" s="654">
        <f>IFERROR(VLOOKUP(CONCATENATE(L$5,$B10,$A$10),Help!$L$636:$Q$879,6,0)/1000,"")</f>
        <v>13643.177</v>
      </c>
      <c r="M10" s="654">
        <f>IFERROR(VLOOKUP(CONCATENATE(M$5,$B10,$A$10),Help!$L$636:$Q$879,6,0)/1000,"")</f>
        <v>13836.063</v>
      </c>
      <c r="N10" s="654">
        <f>IFERROR(VLOOKUP(CONCATENATE(N$5,$B10,$A$10),Help!$L$636:$Q$879,6,0)/1000,"")</f>
        <v>10830.534</v>
      </c>
      <c r="O10" s="301">
        <f>SUM(C10:N10)</f>
        <v>146425.83199999999</v>
      </c>
      <c r="P10" s="301">
        <f>IF(D9="",C10,IF(E9="",SUM(C10:D10),IF(F9="",SUM(C10:E10),IF(G9="",SUM(C10:F10),IF(H9="",SUM(C10:G10),IF(I9="",SUM(C10:H10),IF(J9="",SUM(C10:I10),IF(K9="",SUM(C10:J10),IF(L9="",SUM(C10:K10),IF(M9="",SUM(C10:L10),IF(N9="",SUM(C10:M10),SUM(C10:N10))))))))))))</f>
        <v>146425.83199999999</v>
      </c>
      <c r="Q10" s="4"/>
    </row>
    <row r="11" spans="1:19" ht="12.75" customHeight="1" x14ac:dyDescent="0.2">
      <c r="A11" s="28" t="s">
        <v>42</v>
      </c>
      <c r="B11" s="489" t="s">
        <v>4</v>
      </c>
      <c r="C11" s="307">
        <f t="shared" ref="C11" si="4">C9/C10*100</f>
        <v>111.13186653252636</v>
      </c>
      <c r="D11" s="380">
        <f>IF(D9="","",D9/D10*100)</f>
        <v>107.13912627051714</v>
      </c>
      <c r="E11" s="307">
        <f t="shared" ref="E11:O11" si="5">IF(E9="","",E9/E10*100)</f>
        <v>99.170045065028233</v>
      </c>
      <c r="F11" s="307">
        <f t="shared" si="5"/>
        <v>113.24179840463849</v>
      </c>
      <c r="G11" s="307">
        <f t="shared" si="5"/>
        <v>101.89918400762912</v>
      </c>
      <c r="H11" s="307">
        <f t="shared" si="5"/>
        <v>104.03573410283273</v>
      </c>
      <c r="I11" s="307">
        <f t="shared" si="5"/>
        <v>111.04774913938653</v>
      </c>
      <c r="J11" s="307">
        <f t="shared" si="5"/>
        <v>103.71526571254243</v>
      </c>
      <c r="K11" s="307">
        <f t="shared" si="5"/>
        <v>103.2374533714072</v>
      </c>
      <c r="L11" s="307">
        <f t="shared" si="5"/>
        <v>112.03696910184482</v>
      </c>
      <c r="M11" s="307">
        <f t="shared" si="5"/>
        <v>109.60953271172586</v>
      </c>
      <c r="N11" s="307">
        <f t="shared" si="5"/>
        <v>101.0161825815791</v>
      </c>
      <c r="O11" s="302">
        <f t="shared" si="5"/>
        <v>106.38964168562825</v>
      </c>
      <c r="P11" s="302">
        <f>P9/P10*100</f>
        <v>106.38964168562825</v>
      </c>
      <c r="Q11" s="10"/>
    </row>
    <row r="12" spans="1:19" ht="12.75" customHeight="1" x14ac:dyDescent="0.2">
      <c r="A12" s="29"/>
      <c r="B12" s="488">
        <f>PopisTabulek!$B$37</f>
        <v>2018</v>
      </c>
      <c r="C12" s="654">
        <f>IFERROR(VLOOKUP(CONCATENATE(C$5,$B12,$A$13),Help!$L$636:$Q$879,6,0)/1000,"")</f>
        <v>12255.81</v>
      </c>
      <c r="D12" s="654">
        <f>IFERROR(VLOOKUP(CONCATENATE(D$5,$B12,$A$13),Help!$L$636:$Q$879,6,0)/1000,"")</f>
        <v>11268.325000000001</v>
      </c>
      <c r="E12" s="654">
        <f>IFERROR(VLOOKUP(CONCATENATE(E$5,$B12,$A$13),Help!$L$636:$Q$879,6,0)/1000,"")</f>
        <v>12310.36</v>
      </c>
      <c r="F12" s="654">
        <f>IFERROR(VLOOKUP(CONCATENATE(F$5,$B12,$A$13),Help!$L$636:$Q$879,6,0)/1000,"")</f>
        <v>11859.067999999999</v>
      </c>
      <c r="G12" s="654">
        <f>IFERROR(VLOOKUP(CONCATENATE(G$5,$B12,$A$13),Help!$L$636:$Q$879,6,0)/1000,"")</f>
        <v>11959.129000000001</v>
      </c>
      <c r="H12" s="654">
        <f>IFERROR(VLOOKUP(CONCATENATE(H$5,$B12,$A$13),Help!$L$636:$Q$879,6,0)/1000,"")</f>
        <v>12271.813</v>
      </c>
      <c r="I12" s="654">
        <f>IFERROR(VLOOKUP(CONCATENATE(I$5,$B12,$A$13),Help!$L$636:$Q$879,6,0)/1000,"")</f>
        <v>10761.757</v>
      </c>
      <c r="J12" s="654">
        <f>IFERROR(VLOOKUP(CONCATENATE(J$5,$B12,$A$13),Help!$L$636:$Q$879,6,0)/1000,"")</f>
        <v>10997.947</v>
      </c>
      <c r="K12" s="654">
        <f>IFERROR(VLOOKUP(CONCATENATE(K$5,$B12,$A$13),Help!$L$636:$Q$879,6,0)/1000,"")</f>
        <v>12204.798000000001</v>
      </c>
      <c r="L12" s="654">
        <f>IFERROR(VLOOKUP(CONCATENATE(L$5,$B12,$A$13),Help!$L$636:$Q$879,6,0)/1000,"")</f>
        <v>14254.027</v>
      </c>
      <c r="M12" s="654">
        <f>IFERROR(VLOOKUP(CONCATENATE(M$5,$B12,$A$13),Help!$L$636:$Q$879,6,0)/1000,"")</f>
        <v>14106.103999999999</v>
      </c>
      <c r="N12" s="654">
        <f>IFERROR(VLOOKUP(CONCATENATE(N$5,$B12,$A$13),Help!$L$636:$Q$879,6,0)/1000,"")</f>
        <v>10063.933999999999</v>
      </c>
      <c r="O12" s="301">
        <f>IF(N9="","",SUM(C12:N12))</f>
        <v>144313.07200000001</v>
      </c>
      <c r="P12" s="304">
        <f>SUM(C12:N12)</f>
        <v>144313.07200000001</v>
      </c>
      <c r="Q12" s="79"/>
    </row>
    <row r="13" spans="1:19" ht="12.75" customHeight="1" x14ac:dyDescent="0.2">
      <c r="A13" s="154" t="s">
        <v>162</v>
      </c>
      <c r="B13" s="488">
        <f>PopisTabulek!$B$38</f>
        <v>2017</v>
      </c>
      <c r="C13" s="654">
        <f>IFERROR(VLOOKUP(CONCATENATE(C$5,$B13,$A$13),Help!$L$636:$Q$879,6,0)/1000,"")</f>
        <v>11006.477999999999</v>
      </c>
      <c r="D13" s="654">
        <f>IFERROR(VLOOKUP(CONCATENATE(D$5,$B13,$A$13),Help!$L$636:$Q$879,6,0)/1000,"")</f>
        <v>10497.474</v>
      </c>
      <c r="E13" s="654">
        <f>IFERROR(VLOOKUP(CONCATENATE(E$5,$B13,$A$13),Help!$L$636:$Q$879,6,0)/1000,"")</f>
        <v>12328.834000000001</v>
      </c>
      <c r="F13" s="654">
        <f>IFERROR(VLOOKUP(CONCATENATE(F$5,$B13,$A$13),Help!$L$636:$Q$879,6,0)/1000,"")</f>
        <v>10434.343000000001</v>
      </c>
      <c r="G13" s="654">
        <f>IFERROR(VLOOKUP(CONCATENATE(G$5,$B13,$A$13),Help!$L$636:$Q$879,6,0)/1000,"")</f>
        <v>11671.802</v>
      </c>
      <c r="H13" s="654">
        <f>IFERROR(VLOOKUP(CONCATENATE(H$5,$B13,$A$13),Help!$L$636:$Q$879,6,0)/1000,"")</f>
        <v>11806.786</v>
      </c>
      <c r="I13" s="654">
        <f>IFERROR(VLOOKUP(CONCATENATE(I$5,$B13,$A$13),Help!$L$636:$Q$879,6,0)/1000,"")</f>
        <v>9703.3950000000004</v>
      </c>
      <c r="J13" s="654">
        <f>IFERROR(VLOOKUP(CONCATENATE(J$5,$B13,$A$13),Help!$L$636:$Q$879,6,0)/1000,"")</f>
        <v>10635.147000000001</v>
      </c>
      <c r="K13" s="654">
        <f>IFERROR(VLOOKUP(CONCATENATE(K$5,$B13,$A$13),Help!$L$636:$Q$879,6,0)/1000,"")</f>
        <v>11775.183000000001</v>
      </c>
      <c r="L13" s="654">
        <f>IFERROR(VLOOKUP(CONCATENATE(L$5,$B13,$A$13),Help!$L$636:$Q$879,6,0)/1000,"")</f>
        <v>12600.825999999999</v>
      </c>
      <c r="M13" s="654">
        <f>IFERROR(VLOOKUP(CONCATENATE(M$5,$B13,$A$13),Help!$L$636:$Q$879,6,0)/1000,"")</f>
        <v>12815.009</v>
      </c>
      <c r="N13" s="654">
        <f>IFERROR(VLOOKUP(CONCATENATE(N$5,$B13,$A$13),Help!$L$636:$Q$879,6,0)/1000,"")</f>
        <v>9962.6859999999997</v>
      </c>
      <c r="O13" s="301">
        <f>SUM(C13:N13)</f>
        <v>135237.96300000002</v>
      </c>
      <c r="P13" s="301">
        <f>IF(D12="",C13,IF(E12="",SUM(C13:D13),IF(F12="",SUM(C13:E13),IF(G12="",SUM(C13:F13),IF(H12="",SUM(C13:G13),IF(I12="",SUM(C13:H13),IF(J12="",SUM(C13:I13),IF(K12="",SUM(C13:J13),IF(L12="",SUM(C13:K13),IF(M12="",SUM(C13:L13),IF(N12="",SUM(C13:M13),SUM(C13:N13))))))))))))</f>
        <v>135237.96300000002</v>
      </c>
      <c r="Q13" s="79"/>
    </row>
    <row r="14" spans="1:19" ht="12.75" customHeight="1" x14ac:dyDescent="0.2">
      <c r="A14" s="27"/>
      <c r="B14" s="489" t="s">
        <v>4</v>
      </c>
      <c r="C14" s="307">
        <f t="shared" ref="C14" si="6">C12/C13*100</f>
        <v>111.35087900053043</v>
      </c>
      <c r="D14" s="380">
        <f>IF(D12="","",D12/D13*100)</f>
        <v>107.34320466047356</v>
      </c>
      <c r="E14" s="307">
        <f t="shared" ref="E14:O14" si="7">IF(E12="","",E12/E13*100)</f>
        <v>99.850156146152997</v>
      </c>
      <c r="F14" s="307">
        <f t="shared" si="7"/>
        <v>113.65418982297206</v>
      </c>
      <c r="G14" s="307">
        <f t="shared" si="7"/>
        <v>102.46171927865124</v>
      </c>
      <c r="H14" s="307">
        <f t="shared" si="7"/>
        <v>103.93864172688485</v>
      </c>
      <c r="I14" s="307">
        <f t="shared" si="7"/>
        <v>110.90713095777302</v>
      </c>
      <c r="J14" s="307">
        <f t="shared" si="7"/>
        <v>103.41133037465302</v>
      </c>
      <c r="K14" s="307">
        <f t="shared" si="7"/>
        <v>103.64847832938138</v>
      </c>
      <c r="L14" s="307">
        <f t="shared" si="7"/>
        <v>113.1197827824938</v>
      </c>
      <c r="M14" s="307">
        <f t="shared" si="7"/>
        <v>110.07486611987554</v>
      </c>
      <c r="N14" s="307">
        <f t="shared" si="7"/>
        <v>101.01627211778028</v>
      </c>
      <c r="O14" s="302">
        <f t="shared" si="7"/>
        <v>106.71047448415058</v>
      </c>
      <c r="P14" s="302">
        <f>P12/P13*100</f>
        <v>106.71047448415058</v>
      </c>
      <c r="Q14" s="79"/>
    </row>
    <row r="15" spans="1:19" ht="12.75" customHeight="1" x14ac:dyDescent="0.2">
      <c r="A15" s="29"/>
      <c r="B15" s="488">
        <f>PopisTabulek!$B$37</f>
        <v>2018</v>
      </c>
      <c r="C15" s="654">
        <f>IFERROR(VLOOKUP(CONCATENATE(C$5,$B15,$A$16),Help!$L$636:$Q$879,6,0)/1000,"")</f>
        <v>260.22800000000001</v>
      </c>
      <c r="D15" s="654">
        <f>IFERROR(VLOOKUP(CONCATENATE(D$5,$B15,$A$16),Help!$L$636:$Q$879,6,0)/1000,"")</f>
        <v>246.857</v>
      </c>
      <c r="E15" s="654">
        <f>IFERROR(VLOOKUP(CONCATENATE(E$5,$B15,$A$16),Help!$L$636:$Q$879,6,0)/1000,"")</f>
        <v>275.76</v>
      </c>
      <c r="F15" s="654">
        <f>IFERROR(VLOOKUP(CONCATENATE(F$5,$B15,$A$16),Help!$L$636:$Q$879,6,0)/1000,"")</f>
        <v>254.19800000000001</v>
      </c>
      <c r="G15" s="654">
        <f>IFERROR(VLOOKUP(CONCATENATE(G$5,$B15,$A$16),Help!$L$636:$Q$879,6,0)/1000,"")</f>
        <v>239.809</v>
      </c>
      <c r="H15" s="654">
        <f>IFERROR(VLOOKUP(CONCATENATE(H$5,$B15,$A$16),Help!$L$636:$Q$879,6,0)/1000,"")</f>
        <v>272.19799999999998</v>
      </c>
      <c r="I15" s="654">
        <f>IFERROR(VLOOKUP(CONCATENATE(I$5,$B15,$A$16),Help!$L$636:$Q$879,6,0)/1000,"")</f>
        <v>218.29599999999999</v>
      </c>
      <c r="J15" s="654">
        <f>IFERROR(VLOOKUP(CONCATENATE(J$5,$B15,$A$16),Help!$L$636:$Q$879,6,0)/1000,"")</f>
        <v>235.22200000000001</v>
      </c>
      <c r="K15" s="655">
        <f>IFERROR(VLOOKUP(CONCATENATE(K$5,$B15,$A$16),Help!$L$636:$Q$879,6,0)/1000,"")</f>
        <v>248.04</v>
      </c>
      <c r="L15" s="655">
        <f>IFERROR(VLOOKUP(CONCATENATE(L$5,$B15,$A$16),Help!$L$636:$Q$879,6,0)/1000,"")</f>
        <v>305.81599999999997</v>
      </c>
      <c r="M15" s="655">
        <f>IFERROR(VLOOKUP(CONCATENATE(M$5,$B15,$A$16),Help!$L$636:$Q$879,6,0)/1000,"")</f>
        <v>324.48899999999998</v>
      </c>
      <c r="N15" s="655">
        <f>IFERROR(VLOOKUP(CONCATENATE(N$5,$B15,$A$16),Help!$L$636:$Q$879,6,0)/1000,"")</f>
        <v>218.33099999999999</v>
      </c>
      <c r="O15" s="301">
        <f>IF(N12="","",SUM(C15:N15))</f>
        <v>3099.2440000000001</v>
      </c>
      <c r="P15" s="304">
        <f>SUM(C15:N15)</f>
        <v>3099.2440000000001</v>
      </c>
      <c r="Q15" s="79"/>
    </row>
    <row r="16" spans="1:19" ht="12.75" customHeight="1" x14ac:dyDescent="0.2">
      <c r="A16" s="29" t="s">
        <v>10</v>
      </c>
      <c r="B16" s="488">
        <f>PopisTabulek!$B$38</f>
        <v>2017</v>
      </c>
      <c r="C16" s="654">
        <f>IFERROR(VLOOKUP(CONCATENATE(C$5,$B16,$A$16),Help!$L$636:$Q$879,6,0)/1000,"")</f>
        <v>252.791</v>
      </c>
      <c r="D16" s="654">
        <f>IFERROR(VLOOKUP(CONCATENATE(D$5,$B16,$A$16),Help!$L$636:$Q$879,6,0)/1000,"")</f>
        <v>236.768</v>
      </c>
      <c r="E16" s="654">
        <f>IFERROR(VLOOKUP(CONCATENATE(E$5,$B16,$A$16),Help!$L$636:$Q$879,6,0)/1000,"")</f>
        <v>298.08699999999999</v>
      </c>
      <c r="F16" s="654">
        <f>IFERROR(VLOOKUP(CONCATENATE(F$5,$B16,$A$16),Help!$L$636:$Q$879,6,0)/1000,"")</f>
        <v>238.84700000000001</v>
      </c>
      <c r="G16" s="654">
        <f>IFERROR(VLOOKUP(CONCATENATE(G$5,$B16,$A$16),Help!$L$636:$Q$879,6,0)/1000,"")</f>
        <v>264.71800000000002</v>
      </c>
      <c r="H16" s="654">
        <f>IFERROR(VLOOKUP(CONCATENATE(H$5,$B16,$A$16),Help!$L$636:$Q$879,6,0)/1000,"")</f>
        <v>266.50099999999998</v>
      </c>
      <c r="I16" s="654">
        <f>IFERROR(VLOOKUP(CONCATENATE(I$5,$B16,$A$16),Help!$L$636:$Q$879,6,0)/1000,"")</f>
        <v>198.50700000000001</v>
      </c>
      <c r="J16" s="654">
        <f>IFERROR(VLOOKUP(CONCATENATE(J$5,$B16,$A$16),Help!$L$636:$Q$879,6,0)/1000,"")</f>
        <v>245.40199999999999</v>
      </c>
      <c r="K16" s="654">
        <f>IFERROR(VLOOKUP(CONCATENATE(K$5,$B16,$A$16),Help!$L$636:$Q$879,6,0)/1000,"")</f>
        <v>251.053</v>
      </c>
      <c r="L16" s="654">
        <f>IFERROR(VLOOKUP(CONCATENATE(L$5,$B16,$A$16),Help!$L$636:$Q$879,6,0)/1000,"")</f>
        <v>284.654</v>
      </c>
      <c r="M16" s="654">
        <f>IFERROR(VLOOKUP(CONCATENATE(M$5,$B16,$A$16),Help!$L$636:$Q$879,6,0)/1000,"")</f>
        <v>284.62</v>
      </c>
      <c r="N16" s="654">
        <f>IFERROR(VLOOKUP(CONCATENATE(N$5,$B16,$A$16),Help!$L$636:$Q$879,6,0)/1000,"")</f>
        <v>200.386</v>
      </c>
      <c r="O16" s="301">
        <f>SUM(C16:N16)</f>
        <v>3022.3339999999998</v>
      </c>
      <c r="P16" s="301">
        <f>IF(D15="",C16,IF(E15="",SUM(C16:D16),IF(F15="",SUM(C16:E16),IF(G15="",SUM(C16:F16),IF(H15="",SUM(C16:G16),IF(I15="",SUM(C16:H16),IF(J15="",SUM(C16:I16),IF(K15="",SUM(C16:J16),IF(L15="",SUM(C16:K16),IF(M15="",SUM(C16:L16),IF(N15="",SUM(C16:M16),SUM(C16:N16))))))))))))</f>
        <v>3022.3339999999998</v>
      </c>
      <c r="Q16" s="79"/>
    </row>
    <row r="17" spans="1:17" ht="12.75" customHeight="1" x14ac:dyDescent="0.2">
      <c r="A17" s="27"/>
      <c r="B17" s="489" t="s">
        <v>4</v>
      </c>
      <c r="C17" s="307">
        <f t="shared" ref="C17" si="8">C15/C16*100</f>
        <v>102.94195600318051</v>
      </c>
      <c r="D17" s="380">
        <f>IF(D15="","",D15/D16*100)</f>
        <v>104.26113326125153</v>
      </c>
      <c r="E17" s="307">
        <f t="shared" ref="E17:O17" si="9">IF(E15="","",E15/E16*100)</f>
        <v>92.509904826443289</v>
      </c>
      <c r="F17" s="307">
        <f t="shared" si="9"/>
        <v>106.42712698924417</v>
      </c>
      <c r="G17" s="307">
        <f t="shared" si="9"/>
        <v>90.59036408555518</v>
      </c>
      <c r="H17" s="307">
        <f t="shared" si="9"/>
        <v>102.13770304801859</v>
      </c>
      <c r="I17" s="307">
        <f t="shared" si="9"/>
        <v>109.96891797266595</v>
      </c>
      <c r="J17" s="307">
        <f t="shared" si="9"/>
        <v>95.851704550085174</v>
      </c>
      <c r="K17" s="307">
        <f t="shared" si="9"/>
        <v>98.799855010694955</v>
      </c>
      <c r="L17" s="307">
        <f t="shared" si="9"/>
        <v>107.43428864516218</v>
      </c>
      <c r="M17" s="307">
        <f t="shared" si="9"/>
        <v>114.00779987351555</v>
      </c>
      <c r="N17" s="307">
        <f t="shared" si="9"/>
        <v>108.9552164322857</v>
      </c>
      <c r="O17" s="302">
        <f t="shared" si="9"/>
        <v>102.54472205917679</v>
      </c>
      <c r="P17" s="302">
        <f>P15/P16*100</f>
        <v>102.54472205917679</v>
      </c>
      <c r="Q17" s="79"/>
    </row>
    <row r="18" spans="1:17" ht="12.75" customHeight="1" x14ac:dyDescent="0.2">
      <c r="A18" s="29"/>
      <c r="B18" s="488">
        <f>PopisTabulek!$B$37</f>
        <v>2018</v>
      </c>
      <c r="C18" s="654">
        <f>IFERROR(VLOOKUP(CONCATENATE(C$5,$B18,$A$19),Help!$L$636:$Q$879,6,0)/1000,"")</f>
        <v>755.02499999999998</v>
      </c>
      <c r="D18" s="308">
        <f>IFERROR(VLOOKUP(CONCATENATE(D$5,$B18,$A$19),Help!$L$636:$Q$879,6,0)/1000,"")</f>
        <v>671.04399999999998</v>
      </c>
      <c r="E18" s="308">
        <f>IFERROR(VLOOKUP(CONCATENATE(E$5,$B18,$A$19),Help!$L$636:$Q$879,6,0)/1000,"")</f>
        <v>714.73900000000003</v>
      </c>
      <c r="F18" s="308">
        <f>IFERROR(VLOOKUP(CONCATENATE(F$5,$B18,$A$19),Help!$L$636:$Q$879,6,0)/1000,"")</f>
        <v>666.17399999999998</v>
      </c>
      <c r="G18" s="308">
        <f>IFERROR(VLOOKUP(CONCATENATE(G$5,$B18,$A$19),Help!$L$636:$Q$879,6,0)/1000,"")</f>
        <v>713.15700000000004</v>
      </c>
      <c r="H18" s="308">
        <f>IFERROR(VLOOKUP(CONCATENATE(H$5,$B18,$A$19),Help!$L$636:$Q$879,6,0)/1000,"")</f>
        <v>756.71100000000001</v>
      </c>
      <c r="I18" s="308">
        <f>IFERROR(VLOOKUP(CONCATENATE(I$5,$B18,$A$19),Help!$L$636:$Q$879,6,0)/1000,"")</f>
        <v>630.68200000000002</v>
      </c>
      <c r="J18" s="308">
        <f>IFERROR(VLOOKUP(CONCATENATE(J$5,$B18,$A$19),Help!$L$636:$Q$879,6,0)/1000,"")</f>
        <v>691.08399999999995</v>
      </c>
      <c r="K18" s="308">
        <f>IFERROR(VLOOKUP(CONCATENATE(K$5,$B18,$A$19),Help!$L$636:$Q$879,6,0)/1000,"")</f>
        <v>652.04999999999995</v>
      </c>
      <c r="L18" s="308">
        <f>IFERROR(VLOOKUP(CONCATENATE(L$5,$B18,$A$19),Help!$L$636:$Q$879,6,0)/1000,"")</f>
        <v>725.56</v>
      </c>
      <c r="M18" s="308">
        <f>IFERROR(VLOOKUP(CONCATENATE(M$5,$B18,$A$19),Help!$L$636:$Q$879,6,0)/1000,"")</f>
        <v>735.05</v>
      </c>
      <c r="N18" s="308">
        <f>IFERROR(VLOOKUP(CONCATENATE(N$5,$B18,$A$19),Help!$L$636:$Q$879,6,0)/1000,"")</f>
        <v>658.32799999999997</v>
      </c>
      <c r="O18" s="301">
        <f>IF(N15="","",SUM(C18:N18))</f>
        <v>8369.6040000000012</v>
      </c>
      <c r="P18" s="304">
        <f>SUM(C18:N18)</f>
        <v>8369.6040000000012</v>
      </c>
      <c r="Q18" s="79"/>
    </row>
    <row r="19" spans="1:17" ht="12.75" customHeight="1" x14ac:dyDescent="0.2">
      <c r="A19" s="29" t="s">
        <v>43</v>
      </c>
      <c r="B19" s="488">
        <f>PopisTabulek!$B$38</f>
        <v>2017</v>
      </c>
      <c r="C19" s="654">
        <f>IFERROR(VLOOKUP(CONCATENATE(C$5,$B19,$A$19),Help!$L$636:$Q$879,6,0)/1000,"")</f>
        <v>682.45699999999999</v>
      </c>
      <c r="D19" s="308">
        <f>IFERROR(VLOOKUP(CONCATENATE(D$5,$B19,$A$19),Help!$L$636:$Q$879,6,0)/1000,"")</f>
        <v>639.96500000000003</v>
      </c>
      <c r="E19" s="308">
        <f>IFERROR(VLOOKUP(CONCATENATE(E$5,$B19,$A$19),Help!$L$636:$Q$879,6,0)/1000,"")</f>
        <v>785.25300000000004</v>
      </c>
      <c r="F19" s="309">
        <f>IFERROR(VLOOKUP(CONCATENATE(F$5,$B19,$A$19),Help!$L$636:$Q$879,6,0)/1000,"")</f>
        <v>611.90200000000004</v>
      </c>
      <c r="G19" s="308">
        <f>IFERROR(VLOOKUP(CONCATENATE(G$5,$B19,$A$19),Help!$L$636:$Q$879,6,0)/1000,"")</f>
        <v>734.92200000000003</v>
      </c>
      <c r="H19" s="308">
        <f>IFERROR(VLOOKUP(CONCATENATE(H$5,$B19,$A$19),Help!$L$636:$Q$879,6,0)/1000,"")</f>
        <v>711.47500000000002</v>
      </c>
      <c r="I19" s="303">
        <f>IFERROR(VLOOKUP(CONCATENATE(I$5,$B19,$A$19),Help!$L$636:$Q$879,6,0)/1000,"")</f>
        <v>553.721</v>
      </c>
      <c r="J19" s="303">
        <f>IFERROR(VLOOKUP(CONCATENATE(J$5,$B19,$A$19),Help!$L$636:$Q$879,6,0)/1000,"")</f>
        <v>616.55600000000004</v>
      </c>
      <c r="K19" s="303">
        <f>IFERROR(VLOOKUP(CONCATENATE(K$5,$B19,$A$19),Help!$L$636:$Q$879,6,0)/1000,"")</f>
        <v>667.69200000000001</v>
      </c>
      <c r="L19" s="303">
        <f>IFERROR(VLOOKUP(CONCATENATE(L$5,$B19,$A$19),Help!$L$636:$Q$879,6,0)/1000,"")</f>
        <v>757.697</v>
      </c>
      <c r="M19" s="303">
        <f>IFERROR(VLOOKUP(CONCATENATE(M$5,$B19,$A$19),Help!$L$636:$Q$879,6,0)/1000,"")</f>
        <v>736.43399999999997</v>
      </c>
      <c r="N19" s="300">
        <f>IFERROR(VLOOKUP(CONCATENATE(N$5,$B19,$A$19),Help!$L$636:$Q$879,6,0)/1000,"")</f>
        <v>667.46199999999999</v>
      </c>
      <c r="O19" s="304">
        <f>SUM(C19:N19)</f>
        <v>8165.5360000000001</v>
      </c>
      <c r="P19" s="301">
        <f>IF(D18="",C19,IF(E18="",SUM(C19:D19),IF(F18="",SUM(C19:E19),IF(G18="",SUM(C19:F19),IF(H18="",SUM(C19:G19),IF(I18="",SUM(C19:H19),IF(J18="",SUM(C19:I19),IF(K18="",SUM(C19:J19),IF(L18="",SUM(C19:K19),IF(M18="",SUM(C19:L19),IF(N18="",SUM(C19:M19),SUM(C19:N19))))))))))))</f>
        <v>8165.5360000000001</v>
      </c>
      <c r="Q19" s="79"/>
    </row>
    <row r="20" spans="1:17" ht="12.75" customHeight="1" x14ac:dyDescent="0.2">
      <c r="A20" s="30" t="s">
        <v>44</v>
      </c>
      <c r="B20" s="489" t="s">
        <v>4</v>
      </c>
      <c r="C20" s="307">
        <f t="shared" ref="C20" si="10">C18/C19*100</f>
        <v>110.63334393229169</v>
      </c>
      <c r="D20" s="380">
        <f>IF(D18="","",D18/D19*100)</f>
        <v>104.85635933215096</v>
      </c>
      <c r="E20" s="307">
        <f t="shared" ref="E20:O20" si="11">IF(E18="","",E18/E19*100)</f>
        <v>91.02021896127745</v>
      </c>
      <c r="F20" s="307">
        <f t="shared" si="11"/>
        <v>108.86939411866605</v>
      </c>
      <c r="G20" s="307">
        <f t="shared" si="11"/>
        <v>97.038461224456469</v>
      </c>
      <c r="H20" s="307">
        <f t="shared" si="11"/>
        <v>106.35805896201553</v>
      </c>
      <c r="I20" s="307">
        <f t="shared" si="11"/>
        <v>113.8988768712041</v>
      </c>
      <c r="J20" s="307">
        <f t="shared" si="11"/>
        <v>112.08779089004079</v>
      </c>
      <c r="K20" s="307">
        <f t="shared" si="11"/>
        <v>97.6573030678816</v>
      </c>
      <c r="L20" s="307">
        <f t="shared" si="11"/>
        <v>95.758594794489085</v>
      </c>
      <c r="M20" s="307">
        <f t="shared" si="11"/>
        <v>99.812067340725704</v>
      </c>
      <c r="N20" s="307">
        <f t="shared" si="11"/>
        <v>98.631532581630111</v>
      </c>
      <c r="O20" s="302">
        <f t="shared" si="11"/>
        <v>102.4991378398185</v>
      </c>
      <c r="P20" s="302">
        <f>P18/P19*100</f>
        <v>102.4991378398185</v>
      </c>
      <c r="Q20" s="79"/>
    </row>
    <row r="21" spans="1:17" ht="12.75" customHeight="1" x14ac:dyDescent="0.2">
      <c r="A21" s="24"/>
      <c r="B21" s="488">
        <f>PopisTabulek!$B$37</f>
        <v>2018</v>
      </c>
      <c r="C21" s="654">
        <f>IFERROR(VLOOKUP(CONCATENATE(C$5,$B21,$A$22),Help!$L$636:$Q$879,6,0)/1000,"")</f>
        <v>534.21299999999997</v>
      </c>
      <c r="D21" s="654">
        <f>IFERROR(VLOOKUP(CONCATENATE(D$5,$B21,$A$22),Help!$L$636:$Q$879,6,0)/1000,"")</f>
        <v>494.14100000000002</v>
      </c>
      <c r="E21" s="654">
        <f>IFERROR(VLOOKUP(CONCATENATE(E$5,$B21,$A$22),Help!$L$636:$Q$879,6,0)/1000,"")</f>
        <v>566.96100000000001</v>
      </c>
      <c r="F21" s="654">
        <f>IFERROR(VLOOKUP(CONCATENATE(F$5,$B21,$A$22),Help!$L$636:$Q$879,6,0)/1000,"")</f>
        <v>526.20899999999995</v>
      </c>
      <c r="G21" s="654">
        <f>IFERROR(VLOOKUP(CONCATENATE(G$5,$B21,$A$22),Help!$L$636:$Q$879,6,0)/1000,"")</f>
        <v>526.37099999999998</v>
      </c>
      <c r="H21" s="654">
        <f>IFERROR(VLOOKUP(CONCATENATE(H$5,$B21,$A$22),Help!$L$636:$Q$879,6,0)/1000,"")</f>
        <v>538.33100000000002</v>
      </c>
      <c r="I21" s="654">
        <f>IFERROR(VLOOKUP(CONCATENATE(I$5,$B21,$A$22),Help!$L$636:$Q$879,6,0)/1000,"")</f>
        <v>489.05399999999997</v>
      </c>
      <c r="J21" s="654">
        <f>IFERROR(VLOOKUP(CONCATENATE(J$5,$B21,$A$22),Help!$L$636:$Q$879,6,0)/1000,"")</f>
        <v>575.90899999999999</v>
      </c>
      <c r="K21" s="655">
        <f>IFERROR(VLOOKUP(CONCATENATE(K$5,$B21,$A$22),Help!$L$636:$Q$879,6,0)/1000,"")</f>
        <v>568.30399999999997</v>
      </c>
      <c r="L21" s="655">
        <f>IFERROR(VLOOKUP(CONCATENATE(L$5,$B21,$A$22),Help!$L$636:$Q$879,6,0)/1000,"")</f>
        <v>646.32399999999996</v>
      </c>
      <c r="M21" s="655">
        <f>IFERROR(VLOOKUP(CONCATENATE(M$5,$B21,$A$22),Help!$L$636:$Q$879,6,0)/1000,"")</f>
        <v>578.572</v>
      </c>
      <c r="N21" s="655">
        <f>IFERROR(VLOOKUP(CONCATENATE(N$5,$B21,$A$22),Help!$L$636:$Q$879,6,0)/1000,"")</f>
        <v>565.005</v>
      </c>
      <c r="O21" s="301">
        <f>IF(N18="","",SUM(C21:N21))</f>
        <v>6609.3940000000002</v>
      </c>
      <c r="P21" s="304">
        <f>SUM(C21:N21)</f>
        <v>6609.3940000000002</v>
      </c>
      <c r="Q21" s="79"/>
    </row>
    <row r="22" spans="1:17" ht="12.75" customHeight="1" x14ac:dyDescent="0.2">
      <c r="A22" s="24" t="s">
        <v>12</v>
      </c>
      <c r="B22" s="488">
        <f>PopisTabulek!$B$38</f>
        <v>2017</v>
      </c>
      <c r="C22" s="654">
        <f>IFERROR(VLOOKUP(CONCATENATE(C$5,$B22,$A$22),Help!$L$636:$Q$879,6,0)/1000,"")</f>
        <v>471.69900000000001</v>
      </c>
      <c r="D22" s="654">
        <f>IFERROR(VLOOKUP(CONCATENATE(D$5,$B22,$A$22),Help!$L$636:$Q$879,6,0)/1000,"")</f>
        <v>532.19799999999998</v>
      </c>
      <c r="E22" s="654">
        <f>IFERROR(VLOOKUP(CONCATENATE(E$5,$B22,$A$22),Help!$L$636:$Q$879,6,0)/1000,"")</f>
        <v>641.94899999999996</v>
      </c>
      <c r="F22" s="654">
        <f>IFERROR(VLOOKUP(CONCATENATE(F$5,$B22,$A$22),Help!$L$636:$Q$879,6,0)/1000,"")</f>
        <v>497.99700000000001</v>
      </c>
      <c r="G22" s="654">
        <f>IFERROR(VLOOKUP(CONCATENATE(G$5,$B22,$A$22),Help!$L$636:$Q$879,6,0)/1000,"")</f>
        <v>571.15</v>
      </c>
      <c r="H22" s="654">
        <f>IFERROR(VLOOKUP(CONCATENATE(H$5,$B22,$A$22),Help!$L$636:$Q$879,6,0)/1000,"")</f>
        <v>593.85699999999997</v>
      </c>
      <c r="I22" s="654">
        <f>IFERROR(VLOOKUP(CONCATENATE(I$5,$B22,$A$22),Help!$L$636:$Q$879,6,0)/1000,"")</f>
        <v>458.93099999999998</v>
      </c>
      <c r="J22" s="654">
        <f>IFERROR(VLOOKUP(CONCATENATE(J$5,$B22,$A$22),Help!$L$636:$Q$879,6,0)/1000,"")</f>
        <v>543.20299999999997</v>
      </c>
      <c r="K22" s="654">
        <f>IFERROR(VLOOKUP(CONCATENATE(K$5,$B22,$A$22),Help!$L$636:$Q$879,6,0)/1000,"")</f>
        <v>553.68600000000004</v>
      </c>
      <c r="L22" s="654">
        <f>IFERROR(VLOOKUP(CONCATENATE(L$5,$B22,$A$22),Help!$L$636:$Q$879,6,0)/1000,"")</f>
        <v>683.09400000000005</v>
      </c>
      <c r="M22" s="654">
        <f>IFERROR(VLOOKUP(CONCATENATE(M$5,$B22,$A$22),Help!$L$636:$Q$879,6,0)/1000,"")</f>
        <v>529.49699999999996</v>
      </c>
      <c r="N22" s="654">
        <f>IFERROR(VLOOKUP(CONCATENATE(N$5,$B22,$A$22),Help!$L$636:$Q$879,6,0)/1000,"")</f>
        <v>551.24400000000003</v>
      </c>
      <c r="O22" s="301">
        <f>SUM(C22:N22)</f>
        <v>6628.5050000000001</v>
      </c>
      <c r="P22" s="301">
        <f>IF(D21="",C22,IF(E21="",SUM(C22:D22),IF(F21="",SUM(C22:E22),IF(G21="",SUM(C22:F22),IF(H21="",SUM(C22:G22),IF(I21="",SUM(C22:H22),IF(J21="",SUM(C22:I22),IF(K21="",SUM(C22:J22),IF(L21="",SUM(C22:K22),IF(M21="",SUM(C22:L22),IF(N21="",SUM(C22:M22),SUM(C22:N22))))))))))))</f>
        <v>6628.5050000000001</v>
      </c>
      <c r="Q22" s="79"/>
    </row>
    <row r="23" spans="1:17" ht="12.75" customHeight="1" x14ac:dyDescent="0.2">
      <c r="A23" s="27"/>
      <c r="B23" s="489" t="s">
        <v>4</v>
      </c>
      <c r="C23" s="307">
        <f t="shared" ref="C23" si="12">C21/C22*100</f>
        <v>113.25294308446698</v>
      </c>
      <c r="D23" s="380">
        <f>IF(D21="","",D21/D22*100)</f>
        <v>92.849090000338236</v>
      </c>
      <c r="E23" s="307">
        <f t="shared" ref="E23:O23" si="13">IF(E21="","",E21/E22*100)</f>
        <v>88.318698214344138</v>
      </c>
      <c r="F23" s="307">
        <f t="shared" si="13"/>
        <v>105.66509436803835</v>
      </c>
      <c r="G23" s="307">
        <f t="shared" si="13"/>
        <v>92.159852928302541</v>
      </c>
      <c r="H23" s="307">
        <f t="shared" si="13"/>
        <v>90.649937611243118</v>
      </c>
      <c r="I23" s="307">
        <f t="shared" si="13"/>
        <v>106.56373180282004</v>
      </c>
      <c r="J23" s="307">
        <f t="shared" si="13"/>
        <v>106.0209534925249</v>
      </c>
      <c r="K23" s="307">
        <f t="shared" si="13"/>
        <v>102.64012454712596</v>
      </c>
      <c r="L23" s="307">
        <f t="shared" si="13"/>
        <v>94.617139076027584</v>
      </c>
      <c r="M23" s="307">
        <f t="shared" si="13"/>
        <v>109.26823003718624</v>
      </c>
      <c r="N23" s="307">
        <f t="shared" si="13"/>
        <v>102.49635370180899</v>
      </c>
      <c r="O23" s="302">
        <f t="shared" si="13"/>
        <v>99.711684610632418</v>
      </c>
      <c r="P23" s="302">
        <f>P21/P22*100</f>
        <v>99.711684610632418</v>
      </c>
      <c r="Q23" s="79"/>
    </row>
    <row r="24" spans="1:17" ht="12.75" customHeight="1" x14ac:dyDescent="0.2">
      <c r="A24" s="24"/>
      <c r="B24" s="488">
        <f>PopisTabulek!$B$37</f>
        <v>2018</v>
      </c>
      <c r="C24" s="654">
        <f>IFERROR(VLOOKUP(CONCATENATE(C$5,$B24,$A$25),Help!$L$636:$Q$879,6,0)/1000,"")</f>
        <v>83.338999999999999</v>
      </c>
      <c r="D24" s="654">
        <f>IFERROR(VLOOKUP(CONCATENATE(D$5,$B24,$A$25),Help!$L$636:$Q$879,6,0)/1000,"")</f>
        <v>78.152000000000001</v>
      </c>
      <c r="E24" s="654">
        <f>IFERROR(VLOOKUP(CONCATENATE(E$5,$B24,$A$25),Help!$L$636:$Q$879,6,0)/1000,"")</f>
        <v>86.927000000000007</v>
      </c>
      <c r="F24" s="654">
        <f>IFERROR(VLOOKUP(CONCATENATE(F$5,$B24,$A$25),Help!$L$636:$Q$879,6,0)/1000,"")</f>
        <v>84.763000000000005</v>
      </c>
      <c r="G24" s="654">
        <f>IFERROR(VLOOKUP(CONCATENATE(G$5,$B24,$A$25),Help!$L$636:$Q$879,6,0)/1000,"")</f>
        <v>87.295000000000002</v>
      </c>
      <c r="H24" s="654">
        <f>IFERROR(VLOOKUP(CONCATENATE(H$5,$B24,$A$25),Help!$L$636:$Q$879,6,0)/1000,"")</f>
        <v>89.457999999999998</v>
      </c>
      <c r="I24" s="654">
        <f>IFERROR(VLOOKUP(CONCATENATE(I$5,$B24,$A$25),Help!$L$636:$Q$879,6,0)/1000,"")</f>
        <v>76.093999999999994</v>
      </c>
      <c r="J24" s="654">
        <f>IFERROR(VLOOKUP(CONCATENATE(J$5,$B24,$A$25),Help!$L$636:$Q$879,6,0)/1000,"")</f>
        <v>87.31</v>
      </c>
      <c r="K24" s="655">
        <f>IFERROR(VLOOKUP(CONCATENATE(K$5,$B24,$A$25),Help!$L$636:$Q$879,6,0)/1000,"")</f>
        <v>126.447</v>
      </c>
      <c r="L24" s="655">
        <f>IFERROR(VLOOKUP(CONCATENATE(L$5,$B24,$A$25),Help!$L$636:$Q$879,6,0)/1000,"")</f>
        <v>108.26900000000001</v>
      </c>
      <c r="M24" s="655">
        <f>IFERROR(VLOOKUP(CONCATENATE(M$5,$B24,$A$25),Help!$L$636:$Q$879,6,0)/1000,"")</f>
        <v>106.083</v>
      </c>
      <c r="N24" s="655">
        <f>IFERROR(VLOOKUP(CONCATENATE(N$5,$B24,$A$25),Help!$L$636:$Q$879,6,0)/1000,"")</f>
        <v>83.793000000000006</v>
      </c>
      <c r="O24" s="301">
        <f>IF(N21="","",SUM(C24:N24))</f>
        <v>1097.9299999999998</v>
      </c>
      <c r="P24" s="301">
        <f>SUM(C24:N24)</f>
        <v>1097.9299999999998</v>
      </c>
      <c r="Q24" s="79"/>
    </row>
    <row r="25" spans="1:17" ht="12.75" customHeight="1" x14ac:dyDescent="0.2">
      <c r="A25" s="24" t="s">
        <v>128</v>
      </c>
      <c r="B25" s="488">
        <f>PopisTabulek!$B$38</f>
        <v>2017</v>
      </c>
      <c r="C25" s="654">
        <f>IFERROR(VLOOKUP(CONCATENATE(C$5,$B25,$A$25),Help!$L$636:$Q$879,6,0)/1000,"")</f>
        <v>74.777000000000001</v>
      </c>
      <c r="D25" s="654">
        <f>IFERROR(VLOOKUP(CONCATENATE(D$5,$B25,$A$25),Help!$L$636:$Q$879,6,0)/1000,"")</f>
        <v>82.522999999999996</v>
      </c>
      <c r="E25" s="654">
        <f>IFERROR(VLOOKUP(CONCATENATE(E$5,$B25,$A$25),Help!$L$636:$Q$879,6,0)/1000,"")</f>
        <v>92.775000000000006</v>
      </c>
      <c r="F25" s="654">
        <f>IFERROR(VLOOKUP(CONCATENATE(F$5,$B25,$A$25),Help!$L$636:$Q$879,6,0)/1000,"")</f>
        <v>72.477999999999994</v>
      </c>
      <c r="G25" s="654">
        <f>IFERROR(VLOOKUP(CONCATENATE(G$5,$B25,$A$25),Help!$L$636:$Q$879,6,0)/1000,"")</f>
        <v>80.850999999999999</v>
      </c>
      <c r="H25" s="654">
        <f>IFERROR(VLOOKUP(CONCATENATE(H$5,$B25,$A$25),Help!$L$636:$Q$879,6,0)/1000,"")</f>
        <v>86.941000000000003</v>
      </c>
      <c r="I25" s="654">
        <f>IFERROR(VLOOKUP(CONCATENATE(I$5,$B25,$A$25),Help!$L$636:$Q$879,6,0)/1000,"")</f>
        <v>62.75</v>
      </c>
      <c r="J25" s="654">
        <f>IFERROR(VLOOKUP(CONCATENATE(J$5,$B25,$A$25),Help!$L$636:$Q$879,6,0)/1000,"")</f>
        <v>79.757999999999996</v>
      </c>
      <c r="K25" s="654">
        <f>IFERROR(VLOOKUP(CONCATENATE(K$5,$B25,$A$25),Help!$L$636:$Q$879,6,0)/1000,"")</f>
        <v>83.930999999999997</v>
      </c>
      <c r="L25" s="654">
        <f>IFERROR(VLOOKUP(CONCATENATE(L$5,$B25,$A$25),Help!$L$636:$Q$879,6,0)/1000,"")</f>
        <v>88.33</v>
      </c>
      <c r="M25" s="654">
        <f>IFERROR(VLOOKUP(CONCATENATE(M$5,$B25,$A$25),Help!$L$636:$Q$879,6,0)/1000,"")</f>
        <v>87.850999999999999</v>
      </c>
      <c r="N25" s="654">
        <f>IFERROR(VLOOKUP(CONCATENATE(N$5,$B25,$A$25),Help!$L$636:$Q$879,6,0)/1000,"")</f>
        <v>82.102999999999994</v>
      </c>
      <c r="O25" s="301">
        <f>SUM(C25:N25)</f>
        <v>975.0680000000001</v>
      </c>
      <c r="P25" s="301">
        <f>IF(D24="",C25,IF(E24="",SUM(C25:D25),IF(F24="",SUM(C25:E25),IF(G24="",SUM(C25:F25),IF(H24="",SUM(C25:G25),IF(I24="",SUM(C25:H25),IF(J24="",SUM(C25:I25),IF(K24="",SUM(C25:J25),IF(L24="",SUM(C25:K25),IF(M24="",SUM(C25:L25),IF(N24="",SUM(C25:M25),SUM(C25:N25))))))))))))</f>
        <v>975.0680000000001</v>
      </c>
      <c r="Q25" s="79"/>
    </row>
    <row r="26" spans="1:17" ht="12.75" customHeight="1" x14ac:dyDescent="0.2">
      <c r="A26" s="28" t="s">
        <v>85</v>
      </c>
      <c r="B26" s="489" t="s">
        <v>4</v>
      </c>
      <c r="C26" s="307">
        <f t="shared" ref="C26" si="14">C24/C25*100</f>
        <v>111.45004479987162</v>
      </c>
      <c r="D26" s="380">
        <f>IF(D24="","",D24/D25*100)</f>
        <v>94.703294839014589</v>
      </c>
      <c r="E26" s="307">
        <f t="shared" ref="E26:O26" si="15">IF(E24="","",E24/E25*100)</f>
        <v>93.696577741848557</v>
      </c>
      <c r="F26" s="307">
        <f t="shared" si="15"/>
        <v>116.94997102569059</v>
      </c>
      <c r="G26" s="307">
        <f t="shared" si="15"/>
        <v>107.97021681859222</v>
      </c>
      <c r="H26" s="307">
        <f t="shared" si="15"/>
        <v>102.89506676941834</v>
      </c>
      <c r="I26" s="307">
        <f t="shared" si="15"/>
        <v>121.26533864541831</v>
      </c>
      <c r="J26" s="307">
        <f t="shared" si="15"/>
        <v>109.46864264399809</v>
      </c>
      <c r="K26" s="307">
        <f t="shared" si="15"/>
        <v>150.6558959145012</v>
      </c>
      <c r="L26" s="307">
        <f t="shared" si="15"/>
        <v>122.57330465300578</v>
      </c>
      <c r="M26" s="307">
        <f t="shared" si="15"/>
        <v>120.75332096390478</v>
      </c>
      <c r="N26" s="307">
        <f t="shared" si="15"/>
        <v>102.05839007100839</v>
      </c>
      <c r="O26" s="302">
        <f t="shared" si="15"/>
        <v>112.60035197545196</v>
      </c>
      <c r="P26" s="302">
        <f>P24/P25*100</f>
        <v>112.60035197545196</v>
      </c>
      <c r="Q26" s="79"/>
    </row>
    <row r="27" spans="1:17" ht="12.75" customHeight="1" x14ac:dyDescent="0.2">
      <c r="A27" s="29"/>
      <c r="B27" s="488">
        <f>PopisTabulek!$B$37</f>
        <v>2018</v>
      </c>
      <c r="C27" s="654">
        <f>IFERROR(VLOOKUP(CONCATENATE(C$5,$B27,$A$28),Help!$L$636:$Q$879,6,0)/1000,"")</f>
        <v>375.76900000000001</v>
      </c>
      <c r="D27" s="654">
        <f>IFERROR(VLOOKUP(CONCATENATE(D$5,$B27,$A$28),Help!$L$636:$Q$879,6,0)/1000,"")</f>
        <v>389.32900000000001</v>
      </c>
      <c r="E27" s="654">
        <f>IFERROR(VLOOKUP(CONCATENATE(E$5,$B27,$A$28),Help!$L$636:$Q$879,6,0)/1000,"")</f>
        <v>437.88299999999998</v>
      </c>
      <c r="F27" s="654">
        <f>IFERROR(VLOOKUP(CONCATENATE(F$5,$B27,$A$28),Help!$L$636:$Q$879,6,0)/1000,"")</f>
        <v>415.55900000000003</v>
      </c>
      <c r="G27" s="654">
        <f>IFERROR(VLOOKUP(CONCATENATE(G$5,$B27,$A$28),Help!$L$636:$Q$879,6,0)/1000,"")</f>
        <v>443.73700000000002</v>
      </c>
      <c r="H27" s="654">
        <f>IFERROR(VLOOKUP(CONCATENATE(H$5,$B27,$A$28),Help!$L$636:$Q$879,6,0)/1000,"")</f>
        <v>486.20499999999998</v>
      </c>
      <c r="I27" s="654">
        <f>IFERROR(VLOOKUP(CONCATENATE(I$5,$B27,$A$28),Help!$L$636:$Q$879,6,0)/1000,"")</f>
        <v>404.57400000000001</v>
      </c>
      <c r="J27" s="654">
        <f>IFERROR(VLOOKUP(CONCATENATE(J$5,$B27,$A$28),Help!$L$636:$Q$879,6,0)/1000,"")</f>
        <v>539.83500000000004</v>
      </c>
      <c r="K27" s="655">
        <f>IFERROR(VLOOKUP(CONCATENATE(K$5,$B27,$A$28),Help!$L$636:$Q$879,6,0)/1000,"")</f>
        <v>469.81200000000001</v>
      </c>
      <c r="L27" s="655">
        <f>IFERROR(VLOOKUP(CONCATENATE(L$5,$B27,$A$28),Help!$L$636:$Q$879,6,0)/1000,"")</f>
        <v>541.37199999999996</v>
      </c>
      <c r="M27" s="655">
        <f>IFERROR(VLOOKUP(CONCATENATE(M$5,$B27,$A$28),Help!$L$636:$Q$879,6,0)/1000,"")</f>
        <v>591.69600000000003</v>
      </c>
      <c r="N27" s="655">
        <f>IFERROR(VLOOKUP(CONCATENATE(N$5,$B27,$A$28),Help!$L$636:$Q$879,6,0)/1000,"")</f>
        <v>453.48700000000002</v>
      </c>
      <c r="O27" s="301">
        <f>IF(N24="","",SUM(C27:N27))</f>
        <v>5549.2579999999998</v>
      </c>
      <c r="P27" s="301">
        <f>SUM(C27:N27)</f>
        <v>5549.2579999999998</v>
      </c>
      <c r="Q27" s="79"/>
    </row>
    <row r="28" spans="1:17" ht="12.75" customHeight="1" x14ac:dyDescent="0.2">
      <c r="A28" s="24" t="s">
        <v>88</v>
      </c>
      <c r="B28" s="488">
        <f>PopisTabulek!$B$38</f>
        <v>2017</v>
      </c>
      <c r="C28" s="654">
        <f>IFERROR(VLOOKUP(CONCATENATE(C$5,$B28,$A$28),Help!$L$636:$Q$879,6,0)/1000,"")</f>
        <v>311.01100000000002</v>
      </c>
      <c r="D28" s="654">
        <f>IFERROR(VLOOKUP(CONCATENATE(D$5,$B28,$A$28),Help!$L$636:$Q$879,6,0)/1000,"")</f>
        <v>345.45</v>
      </c>
      <c r="E28" s="654">
        <f>IFERROR(VLOOKUP(CONCATENATE(E$5,$B28,$A$28),Help!$L$636:$Q$879,6,0)/1000,"")</f>
        <v>421.19200000000001</v>
      </c>
      <c r="F28" s="654">
        <f>IFERROR(VLOOKUP(CONCATENATE(F$5,$B28,$A$28),Help!$L$636:$Q$879,6,0)/1000,"")</f>
        <v>380.846</v>
      </c>
      <c r="G28" s="654">
        <f>IFERROR(VLOOKUP(CONCATENATE(G$5,$B28,$A$28),Help!$L$636:$Q$879,6,0)/1000,"")</f>
        <v>405.69200000000001</v>
      </c>
      <c r="H28" s="654">
        <f>IFERROR(VLOOKUP(CONCATENATE(H$5,$B28,$A$28),Help!$L$636:$Q$879,6,0)/1000,"")</f>
        <v>427.69</v>
      </c>
      <c r="I28" s="654">
        <f>IFERROR(VLOOKUP(CONCATENATE(I$5,$B28,$A$28),Help!$L$636:$Q$879,6,0)/1000,"")</f>
        <v>333.34</v>
      </c>
      <c r="J28" s="654">
        <f>IFERROR(VLOOKUP(CONCATENATE(J$5,$B28,$A$28),Help!$L$636:$Q$879,6,0)/1000,"")</f>
        <v>434.05799999999999</v>
      </c>
      <c r="K28" s="654">
        <f>IFERROR(VLOOKUP(CONCATENATE(K$5,$B28,$A$28),Help!$L$636:$Q$879,6,0)/1000,"")</f>
        <v>401.84399999999999</v>
      </c>
      <c r="L28" s="654">
        <f>IFERROR(VLOOKUP(CONCATENATE(L$5,$B28,$A$28),Help!$L$636:$Q$879,6,0)/1000,"")</f>
        <v>483.85500000000002</v>
      </c>
      <c r="M28" s="654">
        <f>IFERROR(VLOOKUP(CONCATENATE(M$5,$B28,$A$28),Help!$L$636:$Q$879,6,0)/1000,"")</f>
        <v>482.048</v>
      </c>
      <c r="N28" s="654">
        <f>IFERROR(VLOOKUP(CONCATENATE(N$5,$B28,$A$28),Help!$L$636:$Q$879,6,0)/1000,"")</f>
        <v>425.32600000000002</v>
      </c>
      <c r="O28" s="301">
        <f>SUM(C28:N28)</f>
        <v>4852.3519999999999</v>
      </c>
      <c r="P28" s="301">
        <f>IF(D27="",C28,IF(E27="",SUM(C28:D28),IF(F27="",SUM(C28:E28),IF(G27="",SUM(C28:F28),IF(H27="",SUM(C28:G28),IF(I27="",SUM(C28:H28),IF(J27="",SUM(C28:I28),IF(K27="",SUM(C28:J28),IF(L27="",SUM(C28:K28),IF(M27="",SUM(C28:L28),IF(N27="",SUM(C28:M28),SUM(C28:N28))))))))))))</f>
        <v>4852.3519999999999</v>
      </c>
      <c r="Q28" s="79"/>
    </row>
    <row r="29" spans="1:17" ht="12.75" customHeight="1" x14ac:dyDescent="0.2">
      <c r="A29" s="27" t="s">
        <v>87</v>
      </c>
      <c r="B29" s="489" t="s">
        <v>4</v>
      </c>
      <c r="C29" s="307">
        <f t="shared" ref="C29" si="16">C27/C28*100</f>
        <v>120.82177157721108</v>
      </c>
      <c r="D29" s="380">
        <f>IF(D27="","",D27/D28*100)</f>
        <v>112.70198292082792</v>
      </c>
      <c r="E29" s="307">
        <f t="shared" ref="E29:O29" si="17">IF(E27="","",E27/E28*100)</f>
        <v>103.96280081293092</v>
      </c>
      <c r="F29" s="307">
        <f t="shared" si="17"/>
        <v>109.11470778214817</v>
      </c>
      <c r="G29" s="307">
        <f t="shared" si="17"/>
        <v>109.37780385119747</v>
      </c>
      <c r="H29" s="307">
        <f t="shared" si="17"/>
        <v>113.68163856999227</v>
      </c>
      <c r="I29" s="307">
        <f t="shared" si="17"/>
        <v>121.36977260454793</v>
      </c>
      <c r="J29" s="307">
        <f t="shared" si="17"/>
        <v>124.36932391523715</v>
      </c>
      <c r="K29" s="307">
        <f t="shared" si="17"/>
        <v>116.91402633857915</v>
      </c>
      <c r="L29" s="307">
        <f t="shared" si="17"/>
        <v>111.88723894555186</v>
      </c>
      <c r="M29" s="307">
        <f t="shared" si="17"/>
        <v>122.74628252788105</v>
      </c>
      <c r="N29" s="307">
        <f t="shared" si="17"/>
        <v>106.62103892073374</v>
      </c>
      <c r="O29" s="302">
        <f t="shared" si="17"/>
        <v>114.36223093460656</v>
      </c>
      <c r="P29" s="302">
        <f>P27/P28*100</f>
        <v>114.36223093460656</v>
      </c>
      <c r="Q29" s="79"/>
    </row>
    <row r="30" spans="1:17" ht="12.75" customHeight="1" x14ac:dyDescent="0.2">
      <c r="A30" s="35"/>
      <c r="B30" s="494">
        <f>PopisTabulek!$B$37</f>
        <v>2018</v>
      </c>
      <c r="C30" s="656">
        <f>IFERROR(VLOOKUP(CONCATENATE(C$5,$B30,$A$31),Help!$L$636:$Q$879,6,0)/1000,"")</f>
        <v>189.517</v>
      </c>
      <c r="D30" s="656">
        <f>IFERROR(VLOOKUP(CONCATENATE(D$5,$B30,$A$31),Help!$L$636:$Q$879,6,0)/1000,"")</f>
        <v>179.44200000000001</v>
      </c>
      <c r="E30" s="656">
        <f>IFERROR(VLOOKUP(CONCATENATE(E$5,$B30,$A$31),Help!$L$636:$Q$879,6,0)/1000,"")</f>
        <v>202.52699999999999</v>
      </c>
      <c r="F30" s="656">
        <f>IFERROR(VLOOKUP(CONCATENATE(F$5,$B30,$A$31),Help!$L$636:$Q$879,6,0)/1000,"")</f>
        <v>174.857</v>
      </c>
      <c r="G30" s="656">
        <f>IFERROR(VLOOKUP(CONCATENATE(G$5,$B30,$A$31),Help!$L$636:$Q$879,6,0)/1000,"")</f>
        <v>193.56899999999999</v>
      </c>
      <c r="H30" s="656">
        <f>IFERROR(VLOOKUP(CONCATENATE(H$5,$B30,$A$31),Help!$L$636:$Q$879,6,0)/1000,"")</f>
        <v>206.19800000000001</v>
      </c>
      <c r="I30" s="656">
        <f>IFERROR(VLOOKUP(CONCATENATE(I$5,$B30,$A$31),Help!$L$636:$Q$879,6,0)/1000,"")</f>
        <v>229.01300000000001</v>
      </c>
      <c r="J30" s="656">
        <f>IFERROR(VLOOKUP(CONCATENATE(J$5,$B30,$A$31),Help!$L$636:$Q$879,6,0)/1000,"")</f>
        <v>198.881</v>
      </c>
      <c r="K30" s="657">
        <f>IFERROR(VLOOKUP(CONCATENATE(K$5,$B30,$A$31),Help!$L$636:$Q$879,6,0)/1000,"")</f>
        <v>171.00700000000001</v>
      </c>
      <c r="L30" s="657">
        <f>IFERROR(VLOOKUP(CONCATENATE(L$5,$B30,$A$31),Help!$L$636:$Q$879,6,0)/1000,"")</f>
        <v>221.06100000000001</v>
      </c>
      <c r="M30" s="657">
        <f>IFERROR(VLOOKUP(CONCATENATE(M$5,$B30,$A$31),Help!$L$636:$Q$879,6,0)/1000,"")</f>
        <v>228.24</v>
      </c>
      <c r="N30" s="657">
        <f>IFERROR(VLOOKUP(CONCATENATE(N$5,$B30,$A$31),Help!$L$636:$Q$879,6,0)/1000,"")</f>
        <v>178.27799999999999</v>
      </c>
      <c r="O30" s="495">
        <f>IF(N27="","",SUM(C30:N30))</f>
        <v>2372.5899999999997</v>
      </c>
      <c r="P30" s="495">
        <f>SUM(C30:N30)</f>
        <v>2372.5899999999997</v>
      </c>
      <c r="Q30" s="80"/>
    </row>
    <row r="31" spans="1:17" ht="12.75" customHeight="1" x14ac:dyDescent="0.2">
      <c r="A31" s="24" t="s">
        <v>89</v>
      </c>
      <c r="B31" s="488">
        <f>PopisTabulek!$B$38</f>
        <v>2017</v>
      </c>
      <c r="C31" s="654">
        <f>IFERROR(VLOOKUP(CONCATENATE(C$5,$B31,$A$31),Help!$L$636:$Q$879,6,0)/1000,"")</f>
        <v>173.114</v>
      </c>
      <c r="D31" s="654">
        <f>IFERROR(VLOOKUP(CONCATENATE(D$5,$B31,$A$31),Help!$L$636:$Q$879,6,0)/1000,"")</f>
        <v>173.208</v>
      </c>
      <c r="E31" s="654">
        <f>IFERROR(VLOOKUP(CONCATENATE(E$5,$B31,$A$31),Help!$L$636:$Q$879,6,0)/1000,"")</f>
        <v>213.37700000000001</v>
      </c>
      <c r="F31" s="654">
        <f>IFERROR(VLOOKUP(CONCATENATE(F$5,$B31,$A$31),Help!$L$636:$Q$879,6,0)/1000,"")</f>
        <v>165.72800000000001</v>
      </c>
      <c r="G31" s="654">
        <f>IFERROR(VLOOKUP(CONCATENATE(G$5,$B31,$A$31),Help!$L$636:$Q$879,6,0)/1000,"")</f>
        <v>200.34399999999999</v>
      </c>
      <c r="H31" s="654">
        <f>IFERROR(VLOOKUP(CONCATENATE(H$5,$B31,$A$31),Help!$L$636:$Q$879,6,0)/1000,"")</f>
        <v>217.346</v>
      </c>
      <c r="I31" s="654">
        <f>IFERROR(VLOOKUP(CONCATENATE(I$5,$B31,$A$31),Help!$L$636:$Q$879,6,0)/1000,"")</f>
        <v>176.571</v>
      </c>
      <c r="J31" s="654">
        <f>IFERROR(VLOOKUP(CONCATENATE(J$5,$B31,$A$31),Help!$L$636:$Q$879,6,0)/1000,"")</f>
        <v>187.22900000000001</v>
      </c>
      <c r="K31" s="654">
        <f>IFERROR(VLOOKUP(CONCATENATE(K$5,$B31,$A$31),Help!$L$636:$Q$879,6,0)/1000,"")</f>
        <v>175.61699999999999</v>
      </c>
      <c r="L31" s="654">
        <f>IFERROR(VLOOKUP(CONCATENATE(L$5,$B31,$A$31),Help!$L$636:$Q$879,6,0)/1000,"")</f>
        <v>207.405</v>
      </c>
      <c r="M31" s="654">
        <f>IFERROR(VLOOKUP(CONCATENATE(M$5,$B31,$A$31),Help!$L$636:$Q$879,6,0)/1000,"")</f>
        <v>216.49799999999999</v>
      </c>
      <c r="N31" s="654">
        <f>IFERROR(VLOOKUP(CONCATENATE(N$5,$B31,$A$31),Help!$L$636:$Q$879,6,0)/1000,"")</f>
        <v>189.05099999999999</v>
      </c>
      <c r="O31" s="301">
        <f>SUM(C31:N31)</f>
        <v>2295.4879999999998</v>
      </c>
      <c r="P31" s="301">
        <f>IF(D30="",C31,IF(E30="",SUM(C31:D31),IF(F30="",SUM(C31:E31),IF(G30="",SUM(C31:F31),IF(H30="",SUM(C31:G31),IF(I30="",SUM(C31:H31),IF(J30="",SUM(C31:I31),IF(K30="",SUM(C31:J31),IF(L30="",SUM(C31:K31),IF(M30="",SUM(C31:L31),IF(N30="",SUM(C31:M31),SUM(C31:N31))))))))))))</f>
        <v>2295.4879999999998</v>
      </c>
      <c r="Q31" s="80"/>
    </row>
    <row r="32" spans="1:17" ht="12.75" customHeight="1" x14ac:dyDescent="0.2">
      <c r="A32" s="34"/>
      <c r="B32" s="489" t="s">
        <v>4</v>
      </c>
      <c r="C32" s="307">
        <f t="shared" ref="C32" si="18">C30/C31*100</f>
        <v>109.47525907783312</v>
      </c>
      <c r="D32" s="380">
        <f>IF(D30="","",D30/D31*100)</f>
        <v>103.59914091727865</v>
      </c>
      <c r="E32" s="307">
        <f t="shared" ref="E32:O32" si="19">IF(E30="","",E30/E31*100)</f>
        <v>94.915103314790244</v>
      </c>
      <c r="F32" s="307">
        <f t="shared" si="19"/>
        <v>105.50842344081867</v>
      </c>
      <c r="G32" s="307">
        <f t="shared" si="19"/>
        <v>96.618316495627525</v>
      </c>
      <c r="H32" s="307">
        <f t="shared" si="19"/>
        <v>94.870851085366198</v>
      </c>
      <c r="I32" s="307">
        <f t="shared" si="19"/>
        <v>129.70023390024409</v>
      </c>
      <c r="J32" s="307">
        <f t="shared" si="19"/>
        <v>106.22339488006665</v>
      </c>
      <c r="K32" s="307">
        <f t="shared" si="19"/>
        <v>97.37496939362363</v>
      </c>
      <c r="L32" s="307">
        <f t="shared" si="19"/>
        <v>106.58421928111666</v>
      </c>
      <c r="M32" s="307">
        <f t="shared" si="19"/>
        <v>105.42360668458832</v>
      </c>
      <c r="N32" s="307">
        <f t="shared" si="19"/>
        <v>94.301537680308485</v>
      </c>
      <c r="O32" s="302">
        <f t="shared" si="19"/>
        <v>103.35885005715559</v>
      </c>
      <c r="P32" s="302">
        <f>P30/P31*100</f>
        <v>103.35885005715559</v>
      </c>
      <c r="Q32" s="81"/>
    </row>
    <row r="33" spans="1:17" ht="12.75" customHeight="1" x14ac:dyDescent="0.2">
      <c r="A33" s="35"/>
      <c r="B33" s="494">
        <f>PopisTabulek!$B$37</f>
        <v>2018</v>
      </c>
      <c r="C33" s="656">
        <f>IFERROR(VLOOKUP(CONCATENATE(C$5,$B33,$A$34),Help!$L$636:$Q$879,6,0)/1000,"")</f>
        <v>6.9080000000000004</v>
      </c>
      <c r="D33" s="656">
        <f>IFERROR(VLOOKUP(CONCATENATE(D$5,$B33,$A$34),Help!$L$636:$Q$879,6,0)/1000,"")</f>
        <v>6.43</v>
      </c>
      <c r="E33" s="656">
        <f>IFERROR(VLOOKUP(CONCATENATE(E$5,$B33,$A$34),Help!$L$636:$Q$879,6,0)/1000,"")</f>
        <v>7.1120000000000001</v>
      </c>
      <c r="F33" s="656">
        <f>IFERROR(VLOOKUP(CONCATENATE(F$5,$B33,$A$34),Help!$L$636:$Q$879,6,0)/1000,"")</f>
        <v>7.367</v>
      </c>
      <c r="G33" s="656">
        <f>IFERROR(VLOOKUP(CONCATENATE(G$5,$B33,$A$34),Help!$L$636:$Q$879,6,0)/1000,"")</f>
        <v>10.288</v>
      </c>
      <c r="H33" s="656">
        <f>IFERROR(VLOOKUP(CONCATENATE(H$5,$B33,$A$34),Help!$L$636:$Q$879,6,0)/1000,"")</f>
        <v>13.407</v>
      </c>
      <c r="I33" s="656">
        <f>IFERROR(VLOOKUP(CONCATENATE(I$5,$B33,$A$34),Help!$L$636:$Q$879,6,0)/1000,"")</f>
        <v>12.997</v>
      </c>
      <c r="J33" s="656">
        <f>IFERROR(VLOOKUP(CONCATENATE(J$5,$B33,$A$34),Help!$L$636:$Q$879,6,0)/1000,"")</f>
        <v>13.145</v>
      </c>
      <c r="K33" s="656">
        <f>IFERROR(VLOOKUP(CONCATENATE(K$5,$B33,$A$34),Help!$L$636:$Q$879,6,0)/1000,"")</f>
        <v>12.532999999999999</v>
      </c>
      <c r="L33" s="656">
        <f>IFERROR(VLOOKUP(CONCATENATE(L$5,$B33,$A$34),Help!$L$636:$Q$879,6,0)/1000,"")</f>
        <v>11.301</v>
      </c>
      <c r="M33" s="657">
        <f>IFERROR(VLOOKUP(CONCATENATE(M$5,$B33,$A$34),Help!$L$636:$Q$879,6,0)/1000,"")</f>
        <v>10.457000000000001</v>
      </c>
      <c r="N33" s="657">
        <f>IFERROR(VLOOKUP(CONCATENATE(N$5,$B33,$A$34),Help!$L$636:$Q$879,6,0)/1000,"")</f>
        <v>7.4450000000000003</v>
      </c>
      <c r="O33" s="519">
        <f>IF(N30="","",SUM(C33:N33))</f>
        <v>119.38999999999999</v>
      </c>
      <c r="P33" s="495">
        <f>SUM(C33:N33)</f>
        <v>119.38999999999999</v>
      </c>
      <c r="Q33" s="80"/>
    </row>
    <row r="34" spans="1:17" ht="12.75" customHeight="1" x14ac:dyDescent="0.2">
      <c r="A34" s="24" t="s">
        <v>13</v>
      </c>
      <c r="B34" s="488">
        <f>PopisTabulek!$B$38</f>
        <v>2017</v>
      </c>
      <c r="C34" s="654">
        <f>IFERROR(VLOOKUP(CONCATENATE(C$5,$B34,$A$34),Help!$L$636:$Q$879,6,0)/1000,"")</f>
        <v>5.4550000000000001</v>
      </c>
      <c r="D34" s="654">
        <f>IFERROR(VLOOKUP(CONCATENATE(D$5,$B34,$A$34),Help!$L$636:$Q$879,6,0)/1000,"")</f>
        <v>5.194</v>
      </c>
      <c r="E34" s="654">
        <f>IFERROR(VLOOKUP(CONCATENATE(E$5,$B34,$A$34),Help!$L$636:$Q$879,6,0)/1000,"")</f>
        <v>5.7590000000000003</v>
      </c>
      <c r="F34" s="654">
        <f>IFERROR(VLOOKUP(CONCATENATE(F$5,$B34,$A$34),Help!$L$636:$Q$879,6,0)/1000,"")</f>
        <v>8.32</v>
      </c>
      <c r="G34" s="654">
        <f>IFERROR(VLOOKUP(CONCATENATE(G$5,$B34,$A$34),Help!$L$636:$Q$879,6,0)/1000,"")</f>
        <v>8.9420000000000002</v>
      </c>
      <c r="H34" s="654">
        <f>IFERROR(VLOOKUP(CONCATENATE(H$5,$B34,$A$34),Help!$L$636:$Q$879,6,0)/1000,"")</f>
        <v>14.846</v>
      </c>
      <c r="I34" s="654">
        <f>IFERROR(VLOOKUP(CONCATENATE(I$5,$B34,$A$34),Help!$L$636:$Q$879,6,0)/1000,"")</f>
        <v>11.246</v>
      </c>
      <c r="J34" s="654">
        <f>IFERROR(VLOOKUP(CONCATENATE(J$5,$B34,$A$34),Help!$L$636:$Q$879,6,0)/1000,"")</f>
        <v>10.693</v>
      </c>
      <c r="K34" s="654">
        <f>IFERROR(VLOOKUP(CONCATENATE(K$5,$B34,$A$34),Help!$L$636:$Q$879,6,0)/1000,"")</f>
        <v>9.3610000000000007</v>
      </c>
      <c r="L34" s="654">
        <f>IFERROR(VLOOKUP(CONCATENATE(L$5,$B34,$A$34),Help!$L$636:$Q$879,6,0)/1000,"")</f>
        <v>9.1310000000000002</v>
      </c>
      <c r="M34" s="654">
        <f>IFERROR(VLOOKUP(CONCATENATE(M$5,$B34,$A$34),Help!$L$636:$Q$879,6,0)/1000,"")</f>
        <v>9.4309999999999992</v>
      </c>
      <c r="N34" s="654">
        <f>IFERROR(VLOOKUP(CONCATENATE(N$5,$B34,$A$34),Help!$L$636:$Q$879,6,0)/1000,"")</f>
        <v>7.93</v>
      </c>
      <c r="O34" s="301">
        <f>SUM(C34:N34)</f>
        <v>106.30800000000002</v>
      </c>
      <c r="P34" s="301">
        <f>IF(D33="",C34,IF(E33="",SUM(C34:D34),IF(F33="",SUM(C34:E34),IF(G33="",SUM(C34:F34),IF(H33="",SUM(C34:G34),IF(I33="",SUM(C34:H34),IF(J33="",SUM(C34:I34),IF(K33="",SUM(C34:J34),IF(L33="",SUM(C34:K34),IF(M33="",SUM(C34:L34),IF(N33="",SUM(C34:M34),SUM(C34:N34))))))))))))</f>
        <v>106.30800000000002</v>
      </c>
      <c r="Q34" s="80"/>
    </row>
    <row r="35" spans="1:17" ht="12.75" customHeight="1" thickBot="1" x14ac:dyDescent="0.25">
      <c r="A35" s="36"/>
      <c r="B35" s="490" t="s">
        <v>4</v>
      </c>
      <c r="C35" s="496">
        <f t="shared" ref="C35" si="20">C33/C34*100</f>
        <v>126.63611365719525</v>
      </c>
      <c r="D35" s="497">
        <f>IF(D33="","",D33/D34*100)</f>
        <v>123.79668848671544</v>
      </c>
      <c r="E35" s="496">
        <f t="shared" ref="E35:O35" si="21">IF(E33="","",E33/E34*100)</f>
        <v>123.49366209411356</v>
      </c>
      <c r="F35" s="496">
        <f t="shared" si="21"/>
        <v>88.545673076923066</v>
      </c>
      <c r="G35" s="496">
        <f t="shared" si="21"/>
        <v>115.05256094833372</v>
      </c>
      <c r="H35" s="496">
        <f t="shared" si="21"/>
        <v>90.307153442004591</v>
      </c>
      <c r="I35" s="496">
        <f t="shared" si="21"/>
        <v>115.56998043748888</v>
      </c>
      <c r="J35" s="496">
        <f t="shared" si="21"/>
        <v>122.93088936687553</v>
      </c>
      <c r="K35" s="496">
        <f t="shared" si="21"/>
        <v>133.88526866787737</v>
      </c>
      <c r="L35" s="496">
        <f t="shared" si="21"/>
        <v>123.76519548789837</v>
      </c>
      <c r="M35" s="496">
        <f t="shared" si="21"/>
        <v>110.87901601102747</v>
      </c>
      <c r="N35" s="496">
        <f t="shared" si="21"/>
        <v>93.883984867591437</v>
      </c>
      <c r="O35" s="498">
        <f t="shared" si="21"/>
        <v>112.30575309478117</v>
      </c>
      <c r="P35" s="305">
        <f>P33/P34*100</f>
        <v>112.30575309478117</v>
      </c>
      <c r="Q35" s="10"/>
    </row>
    <row r="36" spans="1:17" ht="12.75" customHeight="1" thickTop="1" x14ac:dyDescent="0.2">
      <c r="A36" s="47"/>
      <c r="B36" s="488">
        <f>PopisTabulek!$B$37</f>
        <v>2018</v>
      </c>
      <c r="C36" s="654">
        <f>IFERROR(VLOOKUP(CONCATENATE(C$5,$B36,$A$37),Help!$L$636:$Q$879,6,0)/1000,"")</f>
        <v>12923.065000000001</v>
      </c>
      <c r="D36" s="654">
        <f>IFERROR(VLOOKUP(CONCATENATE(D$5,$B36,$A$37),Help!$L$636:$Q$879,6,0)/1000,"")</f>
        <v>11861.377</v>
      </c>
      <c r="E36" s="654">
        <f>IFERROR(VLOOKUP(CONCATENATE(E$5,$B36,$A$37),Help!$L$636:$Q$879,6,0)/1000,"")</f>
        <v>12945.848</v>
      </c>
      <c r="F36" s="654">
        <f>IFERROR(VLOOKUP(CONCATENATE(F$5,$B36,$A$37),Help!$L$636:$Q$879,6,0)/1000,"")</f>
        <v>12456.716</v>
      </c>
      <c r="G36" s="654">
        <f>IFERROR(VLOOKUP(CONCATENATE(G$5,$B36,$A$37),Help!$L$636:$Q$879,6,0)/1000,"")</f>
        <v>12552.271000000001</v>
      </c>
      <c r="H36" s="654">
        <f>IFERROR(VLOOKUP(CONCATENATE(H$5,$B36,$A$37),Help!$L$636:$Q$879,6,0)/1000,"")</f>
        <v>12927.864</v>
      </c>
      <c r="I36" s="654">
        <f>IFERROR(VLOOKUP(CONCATENATE(I$5,$B36,$A$37),Help!$L$636:$Q$879,6,0)/1000,"")</f>
        <v>11296.802</v>
      </c>
      <c r="J36" s="654">
        <f>IFERROR(VLOOKUP(CONCATENATE(J$5,$B36,$A$37),Help!$L$636:$Q$879,6,0)/1000,"")</f>
        <v>11566.102999999999</v>
      </c>
      <c r="K36" s="655">
        <f>IFERROR(VLOOKUP(CONCATENATE(K$5,$B36,$A$37),Help!$L$636:$Q$879,6,0)/1000,"")</f>
        <v>12727.633</v>
      </c>
      <c r="L36" s="655">
        <f>IFERROR(VLOOKUP(CONCATENATE(L$5,$B36,$A$37),Help!$L$636:$Q$879,6,0)/1000,"")</f>
        <v>14827.155000000001</v>
      </c>
      <c r="M36" s="655">
        <f>IFERROR(VLOOKUP(CONCATENATE(M$5,$B36,$A$37),Help!$L$636:$Q$879,6,0)/1000,"")</f>
        <v>14690.156000000001</v>
      </c>
      <c r="N36" s="655">
        <f>IFERROR(VLOOKUP(CONCATENATE(N$5,$B36,$A$37),Help!$L$636:$Q$879,6,0)/1000,"")</f>
        <v>10625.2</v>
      </c>
      <c r="O36" s="301">
        <f>IF(N33="","",SUM(C36:N36))</f>
        <v>151400.19</v>
      </c>
      <c r="P36" s="301">
        <f>SUM(C36:N36)</f>
        <v>151400.19</v>
      </c>
      <c r="Q36" s="80"/>
    </row>
    <row r="37" spans="1:17" ht="12.75" customHeight="1" x14ac:dyDescent="0.2">
      <c r="A37" s="47" t="s">
        <v>46</v>
      </c>
      <c r="B37" s="488">
        <f>PopisTabulek!$B$38</f>
        <v>2017</v>
      </c>
      <c r="C37" s="654">
        <f>IFERROR(VLOOKUP(CONCATENATE(C$5,$B37,$A$37),Help!$L$636:$Q$879,6,0)/1000,"")</f>
        <v>11674.442999999999</v>
      </c>
      <c r="D37" s="654">
        <f>IFERROR(VLOOKUP(CONCATENATE(D$5,$B37,$A$37),Help!$L$636:$Q$879,6,0)/1000,"")</f>
        <v>11108.745999999999</v>
      </c>
      <c r="E37" s="654">
        <f>IFERROR(VLOOKUP(CONCATENATE(E$5,$B37,$A$37),Help!$L$636:$Q$879,6,0)/1000,"")</f>
        <v>13095.911</v>
      </c>
      <c r="F37" s="654">
        <f>IFERROR(VLOOKUP(CONCATENATE(F$5,$B37,$A$37),Help!$L$636:$Q$879,6,0)/1000,"")</f>
        <v>11028.628000000001</v>
      </c>
      <c r="G37" s="654">
        <f>IFERROR(VLOOKUP(CONCATENATE(G$5,$B37,$A$37),Help!$L$636:$Q$879,6,0)/1000,"")</f>
        <v>12354.429</v>
      </c>
      <c r="H37" s="654">
        <f>IFERROR(VLOOKUP(CONCATENATE(H$5,$B37,$A$37),Help!$L$636:$Q$879,6,0)/1000,"")</f>
        <v>12447.026</v>
      </c>
      <c r="I37" s="654">
        <f>IFERROR(VLOOKUP(CONCATENATE(I$5,$B37,$A$37),Help!$L$636:$Q$879,6,0)/1000,"")</f>
        <v>10177.842000000001</v>
      </c>
      <c r="J37" s="654">
        <f>IFERROR(VLOOKUP(CONCATENATE(J$5,$B37,$A$37),Help!$L$636:$Q$879,6,0)/1000,"")</f>
        <v>11180.056</v>
      </c>
      <c r="K37" s="654">
        <f>IFERROR(VLOOKUP(CONCATENATE(K$5,$B37,$A$37),Help!$L$636:$Q$879,6,0)/1000,"")</f>
        <v>12365.191999999999</v>
      </c>
      <c r="L37" s="654">
        <f>IFERROR(VLOOKUP(CONCATENATE(L$5,$B37,$A$37),Help!$L$636:$Q$879,6,0)/1000,"")</f>
        <v>13277.254000000001</v>
      </c>
      <c r="M37" s="654">
        <f>IFERROR(VLOOKUP(CONCATENATE(M$5,$B37,$A$37),Help!$L$636:$Q$879,6,0)/1000,"")</f>
        <v>13471.562</v>
      </c>
      <c r="N37" s="654">
        <f>IFERROR(VLOOKUP(CONCATENATE(N$5,$B37,$A$37),Help!$L$636:$Q$879,6,0)/1000,"")</f>
        <v>10510.645</v>
      </c>
      <c r="O37" s="301">
        <f>SUM(C37:N37)</f>
        <v>142691.734</v>
      </c>
      <c r="P37" s="301">
        <f>IF(D36="",C37,IF(E36="",SUM(C37:D37),IF(F36="",SUM(C37:E37),IF(G36="",SUM(C37:F37),IF(H36="",SUM(C37:G37),IF(I36="",SUM(C37:H37),IF(J36="",SUM(C37:I37),IF(K36="",SUM(C37:J37),IF(L36="",SUM(C37:K37),IF(M36="",SUM(C37:L37),IF(N36="",SUM(C37:M37),SUM(C37:N37))))))))))))</f>
        <v>142691.734</v>
      </c>
      <c r="Q37" s="80"/>
    </row>
    <row r="38" spans="1:17" ht="12.75" customHeight="1" thickBot="1" x14ac:dyDescent="0.25">
      <c r="A38" s="48"/>
      <c r="B38" s="491" t="s">
        <v>4</v>
      </c>
      <c r="C38" s="492">
        <f t="shared" ref="C38" si="22">C36/C37*100</f>
        <v>110.69534537964682</v>
      </c>
      <c r="D38" s="493">
        <f>IF(D36="","",D36/D37*100)</f>
        <v>106.77512115228849</v>
      </c>
      <c r="E38" s="492">
        <f t="shared" ref="E38:O38" si="23">IF(E36="","",E36/E37*100)</f>
        <v>98.854123245034259</v>
      </c>
      <c r="F38" s="492">
        <f t="shared" si="23"/>
        <v>112.94891803404738</v>
      </c>
      <c r="G38" s="492">
        <f t="shared" si="23"/>
        <v>101.60138521982685</v>
      </c>
      <c r="H38" s="492">
        <f t="shared" si="23"/>
        <v>103.86307540451831</v>
      </c>
      <c r="I38" s="492">
        <f t="shared" si="23"/>
        <v>110.9940790984965</v>
      </c>
      <c r="J38" s="492">
        <f t="shared" si="23"/>
        <v>103.45299701539956</v>
      </c>
      <c r="K38" s="492">
        <f t="shared" si="23"/>
        <v>102.93113928194563</v>
      </c>
      <c r="L38" s="492">
        <f t="shared" si="23"/>
        <v>111.67335504766271</v>
      </c>
      <c r="M38" s="492">
        <f t="shared" si="23"/>
        <v>109.04567710856396</v>
      </c>
      <c r="N38" s="492">
        <f t="shared" si="23"/>
        <v>101.08989505401429</v>
      </c>
      <c r="O38" s="306">
        <f t="shared" si="23"/>
        <v>106.10298561513032</v>
      </c>
      <c r="P38" s="306">
        <f>P36/P37*100</f>
        <v>106.10298561513032</v>
      </c>
      <c r="Q38" s="10"/>
    </row>
    <row r="39" spans="1:17" ht="12.75" customHeight="1" x14ac:dyDescent="0.2">
      <c r="A39" s="1074" t="s">
        <v>1704</v>
      </c>
      <c r="B39" s="1074"/>
      <c r="C39" s="1074"/>
      <c r="D39" s="1074"/>
      <c r="E39" s="1074"/>
      <c r="F39" s="1074"/>
      <c r="G39" s="1074"/>
      <c r="H39" s="10"/>
      <c r="I39" s="37"/>
      <c r="J39" s="40"/>
      <c r="K39" s="10"/>
      <c r="L39" s="10"/>
      <c r="M39" s="1" t="s">
        <v>92</v>
      </c>
      <c r="N39" s="10"/>
      <c r="O39" s="10"/>
      <c r="Q39" s="10"/>
    </row>
    <row r="40" spans="1:17" ht="12.75" customHeight="1" x14ac:dyDescent="0.2">
      <c r="A40" s="37" t="s">
        <v>160</v>
      </c>
      <c r="P40" s="41"/>
    </row>
    <row r="41" spans="1:17" ht="12.75" customHeight="1" x14ac:dyDescent="0.2">
      <c r="A41" s="37"/>
      <c r="P41" s="41"/>
    </row>
    <row r="42" spans="1:17" x14ac:dyDescent="0.2">
      <c r="C42" s="6"/>
      <c r="D42" s="6"/>
      <c r="E42" s="6"/>
      <c r="G42" s="6"/>
      <c r="H42" s="6"/>
      <c r="I42" s="6"/>
      <c r="J42" s="6"/>
      <c r="K42" s="6"/>
      <c r="L42" s="6"/>
      <c r="M42" s="6"/>
    </row>
    <row r="43" spans="1:17" x14ac:dyDescent="0.2">
      <c r="A43" s="11"/>
      <c r="B43" s="10"/>
      <c r="C43" s="10"/>
      <c r="D43" s="10"/>
      <c r="E43" s="10"/>
      <c r="F43" s="43"/>
      <c r="G43" s="10"/>
      <c r="H43" s="10"/>
      <c r="I43" s="10"/>
      <c r="J43" s="10"/>
      <c r="K43" s="10"/>
      <c r="L43" s="10"/>
      <c r="M43" s="10"/>
    </row>
    <row r="44" spans="1:17" x14ac:dyDescent="0.2">
      <c r="B44" s="10"/>
      <c r="C44" s="14"/>
      <c r="D44" s="14"/>
      <c r="E44" s="14"/>
      <c r="F44" s="43"/>
      <c r="G44" s="14"/>
      <c r="H44" s="14"/>
      <c r="I44" s="14"/>
      <c r="J44" s="14"/>
      <c r="K44" s="6"/>
      <c r="L44" s="6"/>
      <c r="M44" s="6"/>
    </row>
    <row r="45" spans="1:17" x14ac:dyDescent="0.2">
      <c r="A45" s="11"/>
      <c r="B45" s="38"/>
      <c r="C45" s="9"/>
      <c r="D45" s="9"/>
      <c r="E45" s="9"/>
      <c r="F45" s="44"/>
      <c r="G45" s="9"/>
      <c r="H45" s="9"/>
      <c r="I45" s="9"/>
      <c r="J45" s="9"/>
      <c r="K45" s="9"/>
      <c r="L45" s="9"/>
      <c r="M45" s="9"/>
    </row>
    <row r="46" spans="1:17" x14ac:dyDescent="0.2">
      <c r="A46" s="11"/>
      <c r="B46" s="38"/>
      <c r="C46" s="9"/>
      <c r="D46" s="9"/>
      <c r="E46" s="9"/>
      <c r="F46" s="44"/>
      <c r="G46" s="9"/>
      <c r="H46" s="9"/>
      <c r="I46" s="9"/>
      <c r="J46" s="9"/>
      <c r="K46" s="9"/>
      <c r="L46" s="9"/>
      <c r="M46" s="9"/>
    </row>
    <row r="50" spans="7:7" x14ac:dyDescent="0.2">
      <c r="G50" s="10"/>
    </row>
    <row r="86" spans="2:13" x14ac:dyDescent="0.2">
      <c r="B86" s="6"/>
      <c r="C86" s="6"/>
      <c r="D86" s="6"/>
      <c r="E86" s="6"/>
      <c r="G86" s="6"/>
      <c r="H86" s="6"/>
      <c r="I86" s="6"/>
      <c r="J86" s="6"/>
      <c r="K86" s="6"/>
      <c r="L86" s="6"/>
      <c r="M86" s="6"/>
    </row>
    <row r="87" spans="2:13" x14ac:dyDescent="0.2">
      <c r="B87" s="9"/>
      <c r="C87" s="9"/>
      <c r="D87" s="9"/>
      <c r="E87" s="9"/>
      <c r="F87" s="44"/>
      <c r="G87" s="9"/>
      <c r="H87" s="9"/>
      <c r="I87" s="9"/>
      <c r="J87" s="9"/>
      <c r="K87" s="9"/>
      <c r="L87" s="9"/>
      <c r="M87" s="9"/>
    </row>
    <row r="88" spans="2:13" x14ac:dyDescent="0.2">
      <c r="B88" s="9"/>
      <c r="C88" s="9"/>
      <c r="D88" s="9"/>
      <c r="E88" s="9"/>
      <c r="F88" s="44"/>
      <c r="G88" s="9"/>
      <c r="H88" s="9"/>
      <c r="I88" s="9"/>
      <c r="J88" s="9"/>
      <c r="K88" s="9"/>
      <c r="L88" s="9"/>
      <c r="M88" s="9"/>
    </row>
    <row r="113" spans="2:13" x14ac:dyDescent="0.2">
      <c r="B113" s="6"/>
      <c r="C113" s="6"/>
      <c r="D113" s="6"/>
      <c r="E113" s="6"/>
      <c r="G113" s="6"/>
      <c r="H113" s="6"/>
      <c r="I113" s="6"/>
      <c r="J113" s="6"/>
      <c r="K113" s="6"/>
      <c r="L113" s="6"/>
      <c r="M113" s="6"/>
    </row>
  </sheetData>
  <mergeCells count="3">
    <mergeCell ref="A3:P3"/>
    <mergeCell ref="A2:P2"/>
    <mergeCell ref="A39:G39"/>
  </mergeCells>
  <phoneticPr fontId="0" type="noConversion"/>
  <hyperlinks>
    <hyperlink ref="A1" location="obsah!A1" display="obsah"/>
  </hyperlinks>
  <printOptions horizontalCentered="1" verticalCentered="1"/>
  <pageMargins left="0.70866141732283472" right="0.70866141732283472" top="0.74803149606299213" bottom="0.74803149606299213" header="0.31496062992125984" footer="0.31496062992125984"/>
  <pageSetup paperSize="9" scale="9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S113"/>
  <sheetViews>
    <sheetView showGridLines="0" zoomScaleNormal="100" zoomScaleSheetLayoutView="80" workbookViewId="0">
      <selection activeCell="W23" sqref="W23"/>
    </sheetView>
  </sheetViews>
  <sheetFormatPr defaultColWidth="8.85546875" defaultRowHeight="12.75" x14ac:dyDescent="0.2"/>
  <cols>
    <col min="1" max="1" width="26.140625" style="1" customWidth="1"/>
    <col min="2" max="2" width="5.85546875" style="1" customWidth="1"/>
    <col min="3" max="3" width="8.42578125" style="1" customWidth="1"/>
    <col min="4" max="4" width="7.28515625" style="1" customWidth="1"/>
    <col min="5" max="5" width="7.5703125" style="1" customWidth="1"/>
    <col min="6" max="6" width="7.28515625" style="15" customWidth="1"/>
    <col min="7" max="8" width="7.28515625" style="1" customWidth="1"/>
    <col min="9" max="9" width="7.5703125" style="1" bestFit="1" customWidth="1"/>
    <col min="10" max="14" width="7.28515625" style="1" customWidth="1"/>
    <col min="15" max="15" width="8.7109375" style="1" customWidth="1"/>
    <col min="16" max="16" width="8.7109375" style="15" customWidth="1"/>
    <col min="17" max="17" width="8" style="1" customWidth="1"/>
    <col min="18" max="18" width="8.85546875" style="1" customWidth="1"/>
    <col min="19" max="16384" width="8.85546875" style="1"/>
  </cols>
  <sheetData>
    <row r="1" spans="1:19" ht="14.25" x14ac:dyDescent="0.2">
      <c r="A1" s="77" t="s">
        <v>98</v>
      </c>
    </row>
    <row r="2" spans="1:19" ht="22.5" customHeight="1" x14ac:dyDescent="0.25">
      <c r="A2" s="1072" t="str">
        <f>PopisTabulek!$A$33</f>
        <v>Dovoz dle jednotlivých měsíců roku 2017 a 2018</v>
      </c>
      <c r="B2" s="1072"/>
      <c r="C2" s="1072"/>
      <c r="D2" s="1072"/>
      <c r="E2" s="1072"/>
      <c r="F2" s="1072"/>
      <c r="G2" s="1072"/>
      <c r="H2" s="1072"/>
      <c r="I2" s="1072"/>
      <c r="J2" s="1072"/>
      <c r="K2" s="1072"/>
      <c r="L2" s="1072"/>
      <c r="M2" s="1072"/>
      <c r="N2" s="1072"/>
      <c r="O2" s="1072"/>
      <c r="P2" s="1072"/>
    </row>
    <row r="3" spans="1:19" x14ac:dyDescent="0.2">
      <c r="A3" s="1071" t="str">
        <f>PopisTabulek!$A$34</f>
        <v>(rok 2018 - zpřesněné údaje k 28.2.2019)</v>
      </c>
      <c r="B3" s="1071"/>
      <c r="C3" s="1071"/>
      <c r="D3" s="1071"/>
      <c r="E3" s="1071"/>
      <c r="F3" s="1071"/>
      <c r="G3" s="1071"/>
      <c r="H3" s="1071"/>
      <c r="I3" s="1071"/>
      <c r="J3" s="1071"/>
      <c r="K3" s="1071"/>
      <c r="L3" s="1071"/>
      <c r="M3" s="1071"/>
      <c r="N3" s="1071"/>
      <c r="O3" s="1071"/>
      <c r="P3" s="1071"/>
      <c r="Q3" s="313"/>
      <c r="R3" s="313"/>
    </row>
    <row r="4" spans="1:19" ht="15.6" customHeight="1" thickBot="1" x14ac:dyDescent="0.3">
      <c r="A4" s="17"/>
      <c r="B4" s="6"/>
      <c r="C4" s="6"/>
      <c r="D4" s="6"/>
      <c r="E4" s="18"/>
      <c r="F4" s="19"/>
      <c r="G4" s="18"/>
      <c r="H4" s="18"/>
      <c r="I4" s="18"/>
      <c r="J4" s="6"/>
      <c r="K4" s="6"/>
      <c r="L4" s="6"/>
      <c r="M4" s="6"/>
      <c r="N4" s="522"/>
      <c r="O4" s="522" t="s">
        <v>127</v>
      </c>
      <c r="P4" s="20"/>
    </row>
    <row r="5" spans="1:19" ht="12.75" customHeight="1" thickBot="1" x14ac:dyDescent="0.25">
      <c r="A5" s="21"/>
      <c r="B5" s="486" t="s">
        <v>26</v>
      </c>
      <c r="C5" s="22" t="s">
        <v>27</v>
      </c>
      <c r="D5" s="22" t="s">
        <v>28</v>
      </c>
      <c r="E5" s="22" t="s">
        <v>29</v>
      </c>
      <c r="F5" s="22" t="s">
        <v>30</v>
      </c>
      <c r="G5" s="22" t="s">
        <v>31</v>
      </c>
      <c r="H5" s="22" t="s">
        <v>32</v>
      </c>
      <c r="I5" s="22" t="s">
        <v>33</v>
      </c>
      <c r="J5" s="22" t="s">
        <v>34</v>
      </c>
      <c r="K5" s="22" t="s">
        <v>35</v>
      </c>
      <c r="L5" s="22" t="s">
        <v>36</v>
      </c>
      <c r="M5" s="22" t="s">
        <v>37</v>
      </c>
      <c r="N5" s="45" t="s">
        <v>38</v>
      </c>
      <c r="O5" s="23" t="s">
        <v>39</v>
      </c>
      <c r="P5" s="139" t="str">
        <f>PopisTabulek!$C$37</f>
        <v>I-XII</v>
      </c>
      <c r="Q5" s="10"/>
    </row>
    <row r="6" spans="1:19" ht="12.75" customHeight="1" x14ac:dyDescent="0.2">
      <c r="A6" s="24"/>
      <c r="B6" s="487">
        <f>PopisTabulek!$B$37</f>
        <v>2018</v>
      </c>
      <c r="C6" s="654">
        <f>C9+C21+C24+C27+C30+C33</f>
        <v>13038.309000000001</v>
      </c>
      <c r="D6" s="654">
        <f>IF(D9="","",D9+D21+D24+D27+D30+D33)</f>
        <v>11788.762000000001</v>
      </c>
      <c r="E6" s="654">
        <f t="shared" ref="E6:N6" si="0">IF(E9="","",E9+E21+E24+E27+E30+E33)</f>
        <v>12853.240000000002</v>
      </c>
      <c r="F6" s="654">
        <f t="shared" si="0"/>
        <v>12392.073999999999</v>
      </c>
      <c r="G6" s="654">
        <f t="shared" si="0"/>
        <v>13102.053</v>
      </c>
      <c r="H6" s="654">
        <f t="shared" si="0"/>
        <v>13233.72</v>
      </c>
      <c r="I6" s="654">
        <f t="shared" si="0"/>
        <v>12381.966000000002</v>
      </c>
      <c r="J6" s="654">
        <f t="shared" si="0"/>
        <v>12803.248</v>
      </c>
      <c r="K6" s="655">
        <f t="shared" si="0"/>
        <v>12947.470000000001</v>
      </c>
      <c r="L6" s="655">
        <f t="shared" si="0"/>
        <v>15436.807000000001</v>
      </c>
      <c r="M6" s="655">
        <f t="shared" si="0"/>
        <v>14784.706999999999</v>
      </c>
      <c r="N6" s="655">
        <f t="shared" si="0"/>
        <v>11486.244000000001</v>
      </c>
      <c r="O6" s="301">
        <f>IF(N6="","",SUM(C6:N6))</f>
        <v>156248.6</v>
      </c>
      <c r="P6" s="304">
        <f>SUM(C6:N6)</f>
        <v>156248.6</v>
      </c>
      <c r="Q6" s="10"/>
    </row>
    <row r="7" spans="1:19" ht="12.75" customHeight="1" x14ac:dyDescent="0.2">
      <c r="A7" s="26" t="s">
        <v>47</v>
      </c>
      <c r="B7" s="488">
        <f>PopisTabulek!$B$38</f>
        <v>2017</v>
      </c>
      <c r="C7" s="654">
        <f>C10+C22+C25+C28+C31+C34</f>
        <v>11223.298999999999</v>
      </c>
      <c r="D7" s="654">
        <f t="shared" ref="D7:N7" si="1">D10+D22+D25+D28+D31+D34</f>
        <v>11062.675999999999</v>
      </c>
      <c r="E7" s="654">
        <f t="shared" si="1"/>
        <v>12897.778999999999</v>
      </c>
      <c r="F7" s="654">
        <f t="shared" si="1"/>
        <v>11075.976000000001</v>
      </c>
      <c r="G7" s="654">
        <f t="shared" si="1"/>
        <v>12449.380999999999</v>
      </c>
      <c r="H7" s="654">
        <f t="shared" si="1"/>
        <v>12380.14</v>
      </c>
      <c r="I7" s="654">
        <f t="shared" si="1"/>
        <v>10758.706</v>
      </c>
      <c r="J7" s="654">
        <f t="shared" si="1"/>
        <v>11728.915000000001</v>
      </c>
      <c r="K7" s="654">
        <f t="shared" si="1"/>
        <v>12278.817000000001</v>
      </c>
      <c r="L7" s="654">
        <f t="shared" si="1"/>
        <v>13801.146999999999</v>
      </c>
      <c r="M7" s="654">
        <f t="shared" si="1"/>
        <v>13574.877000000002</v>
      </c>
      <c r="N7" s="654">
        <f t="shared" si="1"/>
        <v>11258.89</v>
      </c>
      <c r="O7" s="301">
        <f>SUM(C7:N7)</f>
        <v>144490.603</v>
      </c>
      <c r="P7" s="301">
        <f>IF(D6="",C7,IF(E6="",SUM(C7:D7),IF(F6="",SUM(C7:E7),IF(G6="",SUM(C7:F7),IF(H6="",SUM(C7:G7),IF(I6="",SUM(C7:H7),IF(J6="",SUM(C7:I7),IF(K6="",SUM(C7:J7),IF(L6="",SUM(C7:K7),IF(M6="",SUM(C7:L7),IF(N6="",SUM(C7:M7),SUM(C7:N7))))))))))))</f>
        <v>144490.603</v>
      </c>
      <c r="Q7" s="10"/>
      <c r="S7" s="443"/>
    </row>
    <row r="8" spans="1:19" ht="12.75" customHeight="1" thickBot="1" x14ac:dyDescent="0.25">
      <c r="A8" s="36"/>
      <c r="B8" s="490" t="s">
        <v>4</v>
      </c>
      <c r="C8" s="496">
        <f t="shared" ref="C8" si="2">C6/C7*100</f>
        <v>116.17180474297267</v>
      </c>
      <c r="D8" s="497">
        <f>IF(D6="","",D6/D7*100)</f>
        <v>106.56338484467955</v>
      </c>
      <c r="E8" s="496">
        <f t="shared" ref="E8:O8" si="3">IF(E6="","",E6/E7*100)</f>
        <v>99.654676979656756</v>
      </c>
      <c r="F8" s="496">
        <f t="shared" si="3"/>
        <v>111.88245622778523</v>
      </c>
      <c r="G8" s="496">
        <f t="shared" si="3"/>
        <v>105.24260603800302</v>
      </c>
      <c r="H8" s="496">
        <f t="shared" si="3"/>
        <v>106.89475240183069</v>
      </c>
      <c r="I8" s="496">
        <f t="shared" si="3"/>
        <v>115.08787395064056</v>
      </c>
      <c r="J8" s="496">
        <f t="shared" si="3"/>
        <v>109.15969635725043</v>
      </c>
      <c r="K8" s="496">
        <f t="shared" si="3"/>
        <v>105.44558160611075</v>
      </c>
      <c r="L8" s="496">
        <f t="shared" si="3"/>
        <v>111.85162363678904</v>
      </c>
      <c r="M8" s="496">
        <f t="shared" si="3"/>
        <v>108.91227228062543</v>
      </c>
      <c r="N8" s="496">
        <f t="shared" si="3"/>
        <v>102.01932872601118</v>
      </c>
      <c r="O8" s="498">
        <f t="shared" si="3"/>
        <v>108.13755133958436</v>
      </c>
      <c r="P8" s="498">
        <f>P6/P7*100</f>
        <v>108.13755133958436</v>
      </c>
      <c r="Q8" s="78"/>
    </row>
    <row r="9" spans="1:19" ht="12.75" customHeight="1" thickTop="1" x14ac:dyDescent="0.2">
      <c r="A9" s="24"/>
      <c r="B9" s="488">
        <f>PopisTabulek!$B$37</f>
        <v>2018</v>
      </c>
      <c r="C9" s="654">
        <f>IFERROR(VLOOKUP(CONCATENATE(C$5,$B9,$A$10),Help!$A$636:$F$879,6,0)/1000,"")</f>
        <v>9226.51</v>
      </c>
      <c r="D9" s="654">
        <f>IFERROR(VLOOKUP(CONCATENATE(D$5,$B9,$A$10),Help!$A$636:$F$879,6,0)/1000,"")</f>
        <v>8724.223</v>
      </c>
      <c r="E9" s="654">
        <f>IFERROR(VLOOKUP(CONCATENATE(E$5,$B9,$A$10),Help!$A$636:$F$879,6,0)/1000,"")</f>
        <v>9636.1990000000005</v>
      </c>
      <c r="F9" s="654">
        <f>IFERROR(VLOOKUP(CONCATENATE(F$5,$B9,$A$10),Help!$A$636:$F$879,6,0)/1000,"")</f>
        <v>9062.4359999999997</v>
      </c>
      <c r="G9" s="654">
        <f>IFERROR(VLOOKUP(CONCATENATE(G$5,$B9,$A$10),Help!$A$636:$F$879,6,0)/1000,"")</f>
        <v>9619.4230000000007</v>
      </c>
      <c r="H9" s="654">
        <f>IFERROR(VLOOKUP(CONCATENATE(H$5,$B9,$A$10),Help!$A$636:$F$879,6,0)/1000,"")</f>
        <v>9790.2360000000008</v>
      </c>
      <c r="I9" s="654">
        <f>IFERROR(VLOOKUP(CONCATENATE(I$5,$B9,$A$10),Help!$A$636:$F$879,6,0)/1000,"")</f>
        <v>8642.1080000000002</v>
      </c>
      <c r="J9" s="654">
        <f>IFERROR(VLOOKUP(CONCATENATE(J$5,$B9,$A$10),Help!$A$636:$F$879,6,0)/1000,"")</f>
        <v>8855.9220000000005</v>
      </c>
      <c r="K9" s="655">
        <f>IFERROR(VLOOKUP(CONCATENATE(K$5,$B9,$A$10),Help!$A$636:$F$879,6,0)/1000,"")</f>
        <v>9171.6290000000008</v>
      </c>
      <c r="L9" s="655">
        <f>IFERROR(VLOOKUP(CONCATENATE(L$5,$B9,$A$10),Help!$A$636:$F$879,6,0)/1000,"")</f>
        <v>10681.473</v>
      </c>
      <c r="M9" s="655">
        <f>IFERROR(VLOOKUP(CONCATENATE(M$5,$B9,$A$10),Help!$A$636:$F$879,6,0)/1000,"")</f>
        <v>10239.463</v>
      </c>
      <c r="N9" s="655">
        <f>IFERROR(VLOOKUP(CONCATENATE(N$5,$B9,$A$10),Help!$A$636:$F$879,6,0)/1000,"")</f>
        <v>7825.3549999999996</v>
      </c>
      <c r="O9" s="301">
        <f>IF(N9="","",SUM(C9:N9))</f>
        <v>111474.977</v>
      </c>
      <c r="P9" s="304">
        <f>SUM(C9:N9)</f>
        <v>111474.977</v>
      </c>
      <c r="Q9" s="4"/>
    </row>
    <row r="10" spans="1:19" ht="12.75" customHeight="1" x14ac:dyDescent="0.2">
      <c r="A10" s="24" t="s">
        <v>41</v>
      </c>
      <c r="B10" s="488">
        <f>PopisTabulek!$B$38</f>
        <v>2017</v>
      </c>
      <c r="C10" s="654">
        <f>IFERROR(VLOOKUP(CONCATENATE(C$5,$B10,$A$10),Help!$A$636:$F$879,6,0)/1000,"")</f>
        <v>7971.1769999999997</v>
      </c>
      <c r="D10" s="654">
        <f>IFERROR(VLOOKUP(CONCATENATE(D$5,$B10,$A$10),Help!$A$636:$F$879,6,0)/1000,"")</f>
        <v>8220.06</v>
      </c>
      <c r="E10" s="654">
        <f>IFERROR(VLOOKUP(CONCATENATE(E$5,$B10,$A$10),Help!$A$636:$F$879,6,0)/1000,"")</f>
        <v>9501.1849999999995</v>
      </c>
      <c r="F10" s="654">
        <f>IFERROR(VLOOKUP(CONCATENATE(F$5,$B10,$A$10),Help!$A$636:$F$879,6,0)/1000,"")</f>
        <v>8075.3869999999997</v>
      </c>
      <c r="G10" s="654">
        <f>IFERROR(VLOOKUP(CONCATENATE(G$5,$B10,$A$10),Help!$A$636:$F$879,6,0)/1000,"")</f>
        <v>9224.9609999999993</v>
      </c>
      <c r="H10" s="654">
        <f>IFERROR(VLOOKUP(CONCATENATE(H$5,$B10,$A$10),Help!$A$636:$F$879,6,0)/1000,"")</f>
        <v>9149.7099999999991</v>
      </c>
      <c r="I10" s="654">
        <f>IFERROR(VLOOKUP(CONCATENATE(I$5,$B10,$A$10),Help!$A$636:$F$879,6,0)/1000,"")</f>
        <v>7721.6469999999999</v>
      </c>
      <c r="J10" s="654">
        <f>IFERROR(VLOOKUP(CONCATENATE(J$5,$B10,$A$10),Help!$A$636:$F$879,6,0)/1000,"")</f>
        <v>8541.9840000000004</v>
      </c>
      <c r="K10" s="654">
        <f>IFERROR(VLOOKUP(CONCATENATE(K$5,$B10,$A$10),Help!$A$636:$F$879,6,0)/1000,"")</f>
        <v>9014.1610000000001</v>
      </c>
      <c r="L10" s="654">
        <f>IFERROR(VLOOKUP(CONCATENATE(L$5,$B10,$A$10),Help!$A$636:$F$879,6,0)/1000,"")</f>
        <v>9874.3469999999998</v>
      </c>
      <c r="M10" s="654">
        <f>IFERROR(VLOOKUP(CONCATENATE(M$5,$B10,$A$10),Help!$A$636:$F$879,6,0)/1000,"")</f>
        <v>9897.4860000000008</v>
      </c>
      <c r="N10" s="654">
        <f>IFERROR(VLOOKUP(CONCATENATE(N$5,$B10,$A$10),Help!$A$636:$F$879,6,0)/1000,"")</f>
        <v>8106.2510000000002</v>
      </c>
      <c r="O10" s="301">
        <f>SUM(C10:N10)</f>
        <v>105298.356</v>
      </c>
      <c r="P10" s="301">
        <f>IF(D9="",C10,IF(E9="",SUM(C10:D10),IF(F9="",SUM(C10:E10),IF(G9="",SUM(C10:F10),IF(H9="",SUM(C10:G10),IF(I9="",SUM(C10:H10),IF(J9="",SUM(C10:I10),IF(K9="",SUM(C10:J10),IF(L9="",SUM(C10:K10),IF(M9="",SUM(C10:L10),IF(N9="",SUM(C10:M10),SUM(C10:N10))))))))))))</f>
        <v>105298.356</v>
      </c>
      <c r="Q10" s="4"/>
    </row>
    <row r="11" spans="1:19" ht="12.75" customHeight="1" x14ac:dyDescent="0.2">
      <c r="A11" s="28" t="s">
        <v>42</v>
      </c>
      <c r="B11" s="489" t="s">
        <v>4</v>
      </c>
      <c r="C11" s="307">
        <f t="shared" ref="C11" si="4">C9/C10*100</f>
        <v>115.74840202394201</v>
      </c>
      <c r="D11" s="380">
        <f>IF(D9="","",D9/D10*100)</f>
        <v>106.13332506088764</v>
      </c>
      <c r="E11" s="307">
        <f t="shared" ref="E11:O11" si="5">IF(E9="","",E9/E10*100)</f>
        <v>101.42102274611011</v>
      </c>
      <c r="F11" s="307">
        <f t="shared" si="5"/>
        <v>112.2229312353699</v>
      </c>
      <c r="G11" s="307">
        <f t="shared" si="5"/>
        <v>104.27602891762903</v>
      </c>
      <c r="H11" s="307">
        <f t="shared" si="5"/>
        <v>107.000506026967</v>
      </c>
      <c r="I11" s="307">
        <f t="shared" si="5"/>
        <v>111.92052679952866</v>
      </c>
      <c r="J11" s="307">
        <f t="shared" si="5"/>
        <v>103.6752351678486</v>
      </c>
      <c r="K11" s="307">
        <f t="shared" si="5"/>
        <v>101.74689580095142</v>
      </c>
      <c r="L11" s="307">
        <f t="shared" si="5"/>
        <v>108.17396836469288</v>
      </c>
      <c r="M11" s="307">
        <f t="shared" si="5"/>
        <v>103.45519054030487</v>
      </c>
      <c r="N11" s="307">
        <f t="shared" si="5"/>
        <v>96.534822324154518</v>
      </c>
      <c r="O11" s="302">
        <f t="shared" si="5"/>
        <v>105.86582852252697</v>
      </c>
      <c r="P11" s="302">
        <f>P9/P10*100</f>
        <v>105.86582852252697</v>
      </c>
      <c r="Q11" s="10"/>
    </row>
    <row r="12" spans="1:19" ht="12.75" customHeight="1" x14ac:dyDescent="0.2">
      <c r="A12" s="29"/>
      <c r="B12" s="488">
        <f>PopisTabulek!$B$37</f>
        <v>2018</v>
      </c>
      <c r="C12" s="654">
        <f>IFERROR(VLOOKUP(CONCATENATE(C$5,$B12,$A$13),Help!$A$636:$F$879,6,0)/1000,"")</f>
        <v>8297.9220000000005</v>
      </c>
      <c r="D12" s="654">
        <f>IFERROR(VLOOKUP(CONCATENATE(D$5,$B12,$A$13),Help!$A$636:$F$879,6,0)/1000,"")</f>
        <v>7946.3720000000003</v>
      </c>
      <c r="E12" s="654">
        <f>IFERROR(VLOOKUP(CONCATENATE(E$5,$B12,$A$13),Help!$A$636:$F$879,6,0)/1000,"")</f>
        <v>8701.5159999999996</v>
      </c>
      <c r="F12" s="654">
        <f>IFERROR(VLOOKUP(CONCATENATE(F$5,$B12,$A$13),Help!$A$636:$F$879,6,0)/1000,"")</f>
        <v>8174.4309999999996</v>
      </c>
      <c r="G12" s="654">
        <f>IFERROR(VLOOKUP(CONCATENATE(G$5,$B12,$A$13),Help!$A$636:$F$879,6,0)/1000,"")</f>
        <v>8598.8719999999994</v>
      </c>
      <c r="H12" s="654">
        <f>IFERROR(VLOOKUP(CONCATENATE(H$5,$B12,$A$13),Help!$A$636:$F$879,6,0)/1000,"")</f>
        <v>8847.5529999999999</v>
      </c>
      <c r="I12" s="654">
        <f>IFERROR(VLOOKUP(CONCATENATE(I$5,$B12,$A$13),Help!$A$636:$F$879,6,0)/1000,"")</f>
        <v>7772.0420000000004</v>
      </c>
      <c r="J12" s="654">
        <f>IFERROR(VLOOKUP(CONCATENATE(J$5,$B12,$A$13),Help!$A$636:$F$879,6,0)/1000,"")</f>
        <v>7975.8190000000004</v>
      </c>
      <c r="K12" s="654">
        <f>IFERROR(VLOOKUP(CONCATENATE(K$5,$B12,$A$13),Help!$A$636:$F$879,6,0)/1000,"")</f>
        <v>8209.1640000000007</v>
      </c>
      <c r="L12" s="654">
        <f>IFERROR(VLOOKUP(CONCATENATE(L$5,$B12,$A$13),Help!$A$636:$F$879,6,0)/1000,"")</f>
        <v>9639.7880000000005</v>
      </c>
      <c r="M12" s="654">
        <f>IFERROR(VLOOKUP(CONCATENATE(M$5,$B12,$A$13),Help!$A$636:$F$879,6,0)/1000,"")</f>
        <v>9290.39</v>
      </c>
      <c r="N12" s="654">
        <f>IFERROR(VLOOKUP(CONCATENATE(N$5,$B12,$A$13),Help!$A$636:$F$879,6,0)/1000,"")</f>
        <v>7062.6710000000003</v>
      </c>
      <c r="O12" s="301">
        <f>IF(N9="","",SUM(C12:N12))</f>
        <v>100516.54000000001</v>
      </c>
      <c r="P12" s="304">
        <f>SUM(C12:N12)</f>
        <v>100516.54000000001</v>
      </c>
      <c r="Q12" s="79"/>
    </row>
    <row r="13" spans="1:19" ht="12.75" customHeight="1" x14ac:dyDescent="0.2">
      <c r="A13" s="154" t="s">
        <v>162</v>
      </c>
      <c r="B13" s="488">
        <f>PopisTabulek!$B$38</f>
        <v>2017</v>
      </c>
      <c r="C13" s="654">
        <f>IFERROR(VLOOKUP(CONCATENATE(C$5,$B13,$A$13),Help!$A$636:$F$879,6,0)/1000,"")</f>
        <v>7158.7809999999999</v>
      </c>
      <c r="D13" s="654">
        <f>IFERROR(VLOOKUP(CONCATENATE(D$5,$B13,$A$13),Help!$A$636:$F$879,6,0)/1000,"")</f>
        <v>7405.6790000000001</v>
      </c>
      <c r="E13" s="654">
        <f>IFERROR(VLOOKUP(CONCATENATE(E$5,$B13,$A$13),Help!$A$636:$F$879,6,0)/1000,"")</f>
        <v>8615.8279999999995</v>
      </c>
      <c r="F13" s="654">
        <f>IFERROR(VLOOKUP(CONCATENATE(F$5,$B13,$A$13),Help!$A$636:$F$879,6,0)/1000,"")</f>
        <v>7282.3620000000001</v>
      </c>
      <c r="G13" s="654">
        <f>IFERROR(VLOOKUP(CONCATENATE(G$5,$B13,$A$13),Help!$A$636:$F$879,6,0)/1000,"")</f>
        <v>8248.1740000000009</v>
      </c>
      <c r="H13" s="654">
        <f>IFERROR(VLOOKUP(CONCATENATE(H$5,$B13,$A$13),Help!$A$636:$F$879,6,0)/1000,"")</f>
        <v>8283.3459999999995</v>
      </c>
      <c r="I13" s="654">
        <f>IFERROR(VLOOKUP(CONCATENATE(I$5,$B13,$A$13),Help!$A$636:$F$879,6,0)/1000,"")</f>
        <v>6965.2790000000005</v>
      </c>
      <c r="J13" s="654">
        <f>IFERROR(VLOOKUP(CONCATENATE(J$5,$B13,$A$13),Help!$A$636:$F$879,6,0)/1000,"")</f>
        <v>7752.5879999999997</v>
      </c>
      <c r="K13" s="654">
        <f>IFERROR(VLOOKUP(CONCATENATE(K$5,$B13,$A$13),Help!$A$636:$F$879,6,0)/1000,"")</f>
        <v>8209.2870000000003</v>
      </c>
      <c r="L13" s="654">
        <f>IFERROR(VLOOKUP(CONCATENATE(L$5,$B13,$A$13),Help!$A$636:$F$879,6,0)/1000,"")</f>
        <v>8942.2620000000006</v>
      </c>
      <c r="M13" s="654">
        <f>IFERROR(VLOOKUP(CONCATENATE(M$5,$B13,$A$13),Help!$A$636:$F$879,6,0)/1000,"")</f>
        <v>8982.3220000000001</v>
      </c>
      <c r="N13" s="654">
        <f>IFERROR(VLOOKUP(CONCATENATE(N$5,$B13,$A$13),Help!$A$636:$F$879,6,0)/1000,"")</f>
        <v>7318.491</v>
      </c>
      <c r="O13" s="301">
        <f>SUM(C13:N13)</f>
        <v>95164.39899999999</v>
      </c>
      <c r="P13" s="301">
        <f>IF(D12="",C13,IF(E12="",SUM(C13:D13),IF(F12="",SUM(C13:E13),IF(G12="",SUM(C13:F13),IF(H12="",SUM(C13:G13),IF(I12="",SUM(C13:H13),IF(J12="",SUM(C13:I13),IF(K12="",SUM(C13:J13),IF(L12="",SUM(C13:K13),IF(M12="",SUM(C13:L13),IF(N12="",SUM(C13:M13),SUM(C13:N13))))))))))))</f>
        <v>95164.39899999999</v>
      </c>
      <c r="Q13" s="79"/>
    </row>
    <row r="14" spans="1:19" ht="12.75" customHeight="1" x14ac:dyDescent="0.2">
      <c r="A14" s="27"/>
      <c r="B14" s="489" t="s">
        <v>4</v>
      </c>
      <c r="C14" s="307">
        <f t="shared" ref="C14" si="6">C12/C13*100</f>
        <v>115.91249962807915</v>
      </c>
      <c r="D14" s="380">
        <f>IF(D12="","",D12/D13*100)</f>
        <v>107.30105909262338</v>
      </c>
      <c r="E14" s="307">
        <f t="shared" ref="E14:O14" si="7">IF(E12="","",E12/E13*100)</f>
        <v>100.99454167376601</v>
      </c>
      <c r="F14" s="307">
        <f t="shared" si="7"/>
        <v>112.2497206263572</v>
      </c>
      <c r="G14" s="307">
        <f t="shared" si="7"/>
        <v>104.25182591928829</v>
      </c>
      <c r="H14" s="307">
        <f t="shared" si="7"/>
        <v>106.81134169694229</v>
      </c>
      <c r="I14" s="307">
        <f t="shared" si="7"/>
        <v>111.58263724970672</v>
      </c>
      <c r="J14" s="307">
        <f t="shared" si="7"/>
        <v>102.87943845332681</v>
      </c>
      <c r="K14" s="307">
        <f t="shared" si="7"/>
        <v>99.998501696919604</v>
      </c>
      <c r="L14" s="307">
        <f t="shared" si="7"/>
        <v>107.80033060986136</v>
      </c>
      <c r="M14" s="307">
        <f t="shared" si="7"/>
        <v>103.42971449921301</v>
      </c>
      <c r="N14" s="307">
        <f t="shared" si="7"/>
        <v>96.504470662053151</v>
      </c>
      <c r="O14" s="302">
        <f t="shared" si="7"/>
        <v>105.6241000376622</v>
      </c>
      <c r="P14" s="302">
        <f>P12/P13*100</f>
        <v>105.6241000376622</v>
      </c>
      <c r="Q14" s="79"/>
    </row>
    <row r="15" spans="1:19" ht="12.75" customHeight="1" x14ac:dyDescent="0.2">
      <c r="A15" s="29"/>
      <c r="B15" s="488">
        <f>PopisTabulek!$B$37</f>
        <v>2018</v>
      </c>
      <c r="C15" s="654">
        <f>IFERROR(VLOOKUP(CONCATENATE(C$5,$B15,$A$16),Help!$A$636:$F$879,6,0)/1000,"")</f>
        <v>132.845</v>
      </c>
      <c r="D15" s="654">
        <f>IFERROR(VLOOKUP(CONCATENATE(D$5,$B15,$A$16),Help!$A$636:$F$879,6,0)/1000,"")</f>
        <v>140.12799999999999</v>
      </c>
      <c r="E15" s="654">
        <f>IFERROR(VLOOKUP(CONCATENATE(E$5,$B15,$A$16),Help!$A$636:$F$879,6,0)/1000,"")</f>
        <v>161.64500000000001</v>
      </c>
      <c r="F15" s="654">
        <f>IFERROR(VLOOKUP(CONCATENATE(F$5,$B15,$A$16),Help!$A$636:$F$879,6,0)/1000,"")</f>
        <v>143.99</v>
      </c>
      <c r="G15" s="654">
        <f>IFERROR(VLOOKUP(CONCATENATE(G$5,$B15,$A$16),Help!$A$636:$F$879,6,0)/1000,"")</f>
        <v>144.846</v>
      </c>
      <c r="H15" s="654">
        <f>IFERROR(VLOOKUP(CONCATENATE(H$5,$B15,$A$16),Help!$A$636:$F$879,6,0)/1000,"")</f>
        <v>151.76900000000001</v>
      </c>
      <c r="I15" s="654">
        <f>IFERROR(VLOOKUP(CONCATENATE(I$5,$B15,$A$16),Help!$A$636:$F$879,6,0)/1000,"")</f>
        <v>153.809</v>
      </c>
      <c r="J15" s="654">
        <f>IFERROR(VLOOKUP(CONCATENATE(J$5,$B15,$A$16),Help!$A$636:$F$879,6,0)/1000,"")</f>
        <v>144.39599999999999</v>
      </c>
      <c r="K15" s="655">
        <f>IFERROR(VLOOKUP(CONCATENATE(K$5,$B15,$A$16),Help!$A$636:$F$879,6,0)/1000,"")</f>
        <v>148.25700000000001</v>
      </c>
      <c r="L15" s="655">
        <f>IFERROR(VLOOKUP(CONCATENATE(L$5,$B15,$A$16),Help!$A$636:$F$879,6,0)/1000,"")</f>
        <v>166.38900000000001</v>
      </c>
      <c r="M15" s="655">
        <f>IFERROR(VLOOKUP(CONCATENATE(M$5,$B15,$A$16),Help!$A$636:$F$879,6,0)/1000,"")</f>
        <v>150.57</v>
      </c>
      <c r="N15" s="655">
        <f>IFERROR(VLOOKUP(CONCATENATE(N$5,$B15,$A$16),Help!$A$636:$F$879,6,0)/1000,"")</f>
        <v>134.149</v>
      </c>
      <c r="O15" s="301">
        <f>IF(N12="","",SUM(C15:N15))</f>
        <v>1772.7930000000001</v>
      </c>
      <c r="P15" s="304">
        <f>SUM(C15:N15)</f>
        <v>1772.7930000000001</v>
      </c>
      <c r="Q15" s="79"/>
    </row>
    <row r="16" spans="1:19" ht="12.75" customHeight="1" x14ac:dyDescent="0.2">
      <c r="A16" s="29" t="s">
        <v>10</v>
      </c>
      <c r="B16" s="488">
        <f>PopisTabulek!$B$38</f>
        <v>2017</v>
      </c>
      <c r="C16" s="654">
        <f>IFERROR(VLOOKUP(CONCATENATE(C$5,$B16,$A$16),Help!$A$636:$F$879,6,0)/1000,"")</f>
        <v>140.89099999999999</v>
      </c>
      <c r="D16" s="654">
        <f>IFERROR(VLOOKUP(CONCATENATE(D$5,$B16,$A$16),Help!$A$636:$F$879,6,0)/1000,"")</f>
        <v>126.32899999999999</v>
      </c>
      <c r="E16" s="654">
        <f>IFERROR(VLOOKUP(CONCATENATE(E$5,$B16,$A$16),Help!$A$636:$F$879,6,0)/1000,"")</f>
        <v>154.535</v>
      </c>
      <c r="F16" s="654">
        <f>IFERROR(VLOOKUP(CONCATENATE(F$5,$B16,$A$16),Help!$A$636:$F$879,6,0)/1000,"")</f>
        <v>123.68300000000001</v>
      </c>
      <c r="G16" s="654">
        <f>IFERROR(VLOOKUP(CONCATENATE(G$5,$B16,$A$16),Help!$A$636:$F$879,6,0)/1000,"")</f>
        <v>147.92699999999999</v>
      </c>
      <c r="H16" s="654">
        <f>IFERROR(VLOOKUP(CONCATENATE(H$5,$B16,$A$16),Help!$A$636:$F$879,6,0)/1000,"")</f>
        <v>150.26900000000001</v>
      </c>
      <c r="I16" s="654">
        <f>IFERROR(VLOOKUP(CONCATENATE(I$5,$B16,$A$16),Help!$A$636:$F$879,6,0)/1000,"")</f>
        <v>131.46299999999999</v>
      </c>
      <c r="J16" s="654">
        <f>IFERROR(VLOOKUP(CONCATENATE(J$5,$B16,$A$16),Help!$A$636:$F$879,6,0)/1000,"")</f>
        <v>137.92099999999999</v>
      </c>
      <c r="K16" s="654">
        <f>IFERROR(VLOOKUP(CONCATENATE(K$5,$B16,$A$16),Help!$A$636:$F$879,6,0)/1000,"")</f>
        <v>154.77600000000001</v>
      </c>
      <c r="L16" s="654">
        <f>IFERROR(VLOOKUP(CONCATENATE(L$5,$B16,$A$16),Help!$A$636:$F$879,6,0)/1000,"")</f>
        <v>152.089</v>
      </c>
      <c r="M16" s="654">
        <f>IFERROR(VLOOKUP(CONCATENATE(M$5,$B16,$A$16),Help!$A$636:$F$879,6,0)/1000,"")</f>
        <v>152.697</v>
      </c>
      <c r="N16" s="654">
        <f>IFERROR(VLOOKUP(CONCATENATE(N$5,$B16,$A$16),Help!$A$636:$F$879,6,0)/1000,"")</f>
        <v>140.05500000000001</v>
      </c>
      <c r="O16" s="301">
        <f>SUM(C16:N16)</f>
        <v>1712.635</v>
      </c>
      <c r="P16" s="301">
        <f>IF(D15="",C16,IF(E15="",SUM(C16:D16),IF(F15="",SUM(C16:E16),IF(G15="",SUM(C16:F16),IF(H15="",SUM(C16:G16),IF(I15="",SUM(C16:H16),IF(J15="",SUM(C16:I16),IF(K15="",SUM(C16:J16),IF(L15="",SUM(C16:K16),IF(M15="",SUM(C16:L16),IF(N15="",SUM(C16:M16),SUM(C16:N16))))))))))))</f>
        <v>1712.635</v>
      </c>
      <c r="Q16" s="79"/>
    </row>
    <row r="17" spans="1:17" ht="12.75" customHeight="1" x14ac:dyDescent="0.2">
      <c r="A17" s="27"/>
      <c r="B17" s="489" t="s">
        <v>4</v>
      </c>
      <c r="C17" s="307">
        <f t="shared" ref="C17" si="8">C15/C16*100</f>
        <v>94.289202291132867</v>
      </c>
      <c r="D17" s="380">
        <f>IF(D15="","",D15/D16*100)</f>
        <v>110.92306596268473</v>
      </c>
      <c r="E17" s="307">
        <f t="shared" ref="E17:O17" si="9">IF(E15="","",E15/E16*100)</f>
        <v>104.6008994726114</v>
      </c>
      <c r="F17" s="307">
        <f t="shared" si="9"/>
        <v>116.41858622446092</v>
      </c>
      <c r="G17" s="307">
        <f t="shared" si="9"/>
        <v>97.917215924070661</v>
      </c>
      <c r="H17" s="307">
        <f t="shared" si="9"/>
        <v>100.99820987695401</v>
      </c>
      <c r="I17" s="307">
        <f t="shared" si="9"/>
        <v>116.99793858347978</v>
      </c>
      <c r="J17" s="307">
        <f t="shared" si="9"/>
        <v>104.69471654062832</v>
      </c>
      <c r="K17" s="307">
        <f t="shared" si="9"/>
        <v>95.788106683206692</v>
      </c>
      <c r="L17" s="307">
        <f t="shared" si="9"/>
        <v>109.40238939042273</v>
      </c>
      <c r="M17" s="307">
        <f t="shared" si="9"/>
        <v>98.607045325055495</v>
      </c>
      <c r="N17" s="307">
        <f t="shared" si="9"/>
        <v>95.783085216522082</v>
      </c>
      <c r="O17" s="302">
        <f t="shared" si="9"/>
        <v>103.51259900679364</v>
      </c>
      <c r="P17" s="302">
        <f>P15/P16*100</f>
        <v>103.51259900679364</v>
      </c>
      <c r="Q17" s="79"/>
    </row>
    <row r="18" spans="1:17" ht="12.75" customHeight="1" x14ac:dyDescent="0.2">
      <c r="A18" s="29"/>
      <c r="B18" s="488">
        <f>PopisTabulek!$B$37</f>
        <v>2018</v>
      </c>
      <c r="C18" s="654">
        <f>IFERROR(VLOOKUP(CONCATENATE(C$5,$B18,$A$19),Help!$A$636:$F$879,6,0)/1000,"")</f>
        <v>795.74199999999996</v>
      </c>
      <c r="D18" s="308">
        <f>IFERROR(VLOOKUP(CONCATENATE(D$5,$B18,$A$19),Help!$A$636:$F$879,6,0)/1000,"")</f>
        <v>637.72199999999998</v>
      </c>
      <c r="E18" s="308">
        <f>IFERROR(VLOOKUP(CONCATENATE(E$5,$B18,$A$19),Help!$A$636:$F$879,6,0)/1000,"")</f>
        <v>773.03899999999999</v>
      </c>
      <c r="F18" s="308">
        <f>IFERROR(VLOOKUP(CONCATENATE(F$5,$B18,$A$19),Help!$A$636:$F$879,6,0)/1000,"")</f>
        <v>744.01499999999999</v>
      </c>
      <c r="G18" s="308">
        <f>IFERROR(VLOOKUP(CONCATENATE(G$5,$B18,$A$19),Help!$A$636:$F$879,6,0)/1000,"")</f>
        <v>875.70399999999995</v>
      </c>
      <c r="H18" s="308">
        <f>IFERROR(VLOOKUP(CONCATENATE(H$5,$B18,$A$19),Help!$A$636:$F$879,6,0)/1000,"")</f>
        <v>790.91300000000001</v>
      </c>
      <c r="I18" s="308">
        <f>IFERROR(VLOOKUP(CONCATENATE(I$5,$B18,$A$19),Help!$A$636:$F$879,6,0)/1000,"")</f>
        <v>716.25699999999995</v>
      </c>
      <c r="J18" s="308">
        <f>IFERROR(VLOOKUP(CONCATENATE(J$5,$B18,$A$19),Help!$A$636:$F$879,6,0)/1000,"")</f>
        <v>735.70699999999999</v>
      </c>
      <c r="K18" s="308">
        <f>IFERROR(VLOOKUP(CONCATENATE(K$5,$B18,$A$19),Help!$A$636:$F$879,6,0)/1000,"")</f>
        <v>814.20799999999997</v>
      </c>
      <c r="L18" s="308">
        <f>IFERROR(VLOOKUP(CONCATENATE(L$5,$B18,$A$19),Help!$A$636:$F$879,6,0)/1000,"")</f>
        <v>875.29600000000005</v>
      </c>
      <c r="M18" s="308">
        <f>IFERROR(VLOOKUP(CONCATENATE(M$5,$B18,$A$19),Help!$A$636:$F$879,6,0)/1000,"")</f>
        <v>798.50300000000004</v>
      </c>
      <c r="N18" s="308">
        <f>IFERROR(VLOOKUP(CONCATENATE(N$5,$B18,$A$19),Help!$A$636:$F$879,6,0)/1000,"")</f>
        <v>628.53599999999994</v>
      </c>
      <c r="O18" s="301">
        <f>IF(N15="","",SUM(C18:N18))</f>
        <v>9185.6419999999998</v>
      </c>
      <c r="P18" s="304">
        <f>SUM(C18:N18)</f>
        <v>9185.6419999999998</v>
      </c>
      <c r="Q18" s="79"/>
    </row>
    <row r="19" spans="1:17" ht="12.75" customHeight="1" x14ac:dyDescent="0.2">
      <c r="A19" s="29" t="s">
        <v>43</v>
      </c>
      <c r="B19" s="488">
        <f>PopisTabulek!$B$38</f>
        <v>2017</v>
      </c>
      <c r="C19" s="654">
        <f>IFERROR(VLOOKUP(CONCATENATE(C$5,$B19,$A$19),Help!$A$636:$F$879,6,0)/1000,"")</f>
        <v>671.50400000000002</v>
      </c>
      <c r="D19" s="308">
        <f>IFERROR(VLOOKUP(CONCATENATE(D$5,$B19,$A$19),Help!$A$636:$F$879,6,0)/1000,"")</f>
        <v>688.05200000000002</v>
      </c>
      <c r="E19" s="308">
        <f>IFERROR(VLOOKUP(CONCATENATE(E$5,$B19,$A$19),Help!$A$636:$F$879,6,0)/1000,"")</f>
        <v>730.822</v>
      </c>
      <c r="F19" s="309">
        <f>IFERROR(VLOOKUP(CONCATENATE(F$5,$B19,$A$19),Help!$A$636:$F$879,6,0)/1000,"")</f>
        <v>669.34100000000001</v>
      </c>
      <c r="G19" s="308">
        <f>IFERROR(VLOOKUP(CONCATENATE(G$5,$B19,$A$19),Help!$A$636:$F$879,6,0)/1000,"")</f>
        <v>828.86099999999999</v>
      </c>
      <c r="H19" s="308">
        <f>IFERROR(VLOOKUP(CONCATENATE(H$5,$B19,$A$19),Help!$A$636:$F$879,6,0)/1000,"")</f>
        <v>716.09500000000003</v>
      </c>
      <c r="I19" s="303">
        <f>IFERROR(VLOOKUP(CONCATENATE(I$5,$B19,$A$19),Help!$A$636:$F$879,6,0)/1000,"")</f>
        <v>624.90499999999997</v>
      </c>
      <c r="J19" s="303">
        <f>IFERROR(VLOOKUP(CONCATENATE(J$5,$B19,$A$19),Help!$A$636:$F$879,6,0)/1000,"")</f>
        <v>651.47500000000002</v>
      </c>
      <c r="K19" s="303">
        <f>IFERROR(VLOOKUP(CONCATENATE(K$5,$B19,$A$19),Help!$A$636:$F$879,6,0)/1000,"")</f>
        <v>650.09799999999996</v>
      </c>
      <c r="L19" s="303">
        <f>IFERROR(VLOOKUP(CONCATENATE(L$5,$B19,$A$19),Help!$A$636:$F$879,6,0)/1000,"")</f>
        <v>779.99599999999998</v>
      </c>
      <c r="M19" s="303">
        <f>IFERROR(VLOOKUP(CONCATENATE(M$5,$B19,$A$19),Help!$A$636:$F$879,6,0)/1000,"")</f>
        <v>762.46699999999998</v>
      </c>
      <c r="N19" s="300">
        <f>IFERROR(VLOOKUP(CONCATENATE(N$5,$B19,$A$19),Help!$A$636:$F$879,6,0)/1000,"")</f>
        <v>647.70600000000002</v>
      </c>
      <c r="O19" s="304">
        <f>SUM(C19:N19)</f>
        <v>8421.3220000000001</v>
      </c>
      <c r="P19" s="301">
        <f>IF(D18="",C19,IF(E18="",SUM(C19:D19),IF(F18="",SUM(C19:E19),IF(G18="",SUM(C19:F19),IF(H18="",SUM(C19:G19),IF(I18="",SUM(C19:H19),IF(J18="",SUM(C19:I19),IF(K18="",SUM(C19:J19),IF(L18="",SUM(C19:K19),IF(M18="",SUM(C19:L19),IF(N18="",SUM(C19:M19),SUM(C19:N19))))))))))))</f>
        <v>8421.3220000000001</v>
      </c>
      <c r="Q19" s="79"/>
    </row>
    <row r="20" spans="1:17" ht="12.75" customHeight="1" x14ac:dyDescent="0.2">
      <c r="A20" s="30" t="s">
        <v>44</v>
      </c>
      <c r="B20" s="489" t="s">
        <v>4</v>
      </c>
      <c r="C20" s="307">
        <f t="shared" ref="C20" si="10">C18/C19*100</f>
        <v>118.50145345373966</v>
      </c>
      <c r="D20" s="380">
        <f>IF(D18="","",D18/D19*100)</f>
        <v>92.685145890136198</v>
      </c>
      <c r="E20" s="307">
        <f t="shared" ref="E20:O20" si="11">IF(E18="","",E18/E19*100)</f>
        <v>105.77664602324506</v>
      </c>
      <c r="F20" s="307">
        <f t="shared" si="11"/>
        <v>111.15634631675036</v>
      </c>
      <c r="G20" s="307">
        <f t="shared" si="11"/>
        <v>105.6514904187795</v>
      </c>
      <c r="H20" s="307">
        <f t="shared" si="11"/>
        <v>110.44805507649124</v>
      </c>
      <c r="I20" s="307">
        <f t="shared" si="11"/>
        <v>114.61854201838679</v>
      </c>
      <c r="J20" s="307">
        <f t="shared" si="11"/>
        <v>112.92942937181012</v>
      </c>
      <c r="K20" s="307">
        <f t="shared" si="11"/>
        <v>125.24388630637226</v>
      </c>
      <c r="L20" s="307">
        <f t="shared" si="11"/>
        <v>112.21801137441732</v>
      </c>
      <c r="M20" s="307">
        <f t="shared" si="11"/>
        <v>104.72623733223865</v>
      </c>
      <c r="N20" s="307">
        <f t="shared" si="11"/>
        <v>97.040323850635929</v>
      </c>
      <c r="O20" s="302">
        <f t="shared" si="11"/>
        <v>109.07600968114033</v>
      </c>
      <c r="P20" s="302">
        <f>P18/P19*100</f>
        <v>109.07600968114033</v>
      </c>
      <c r="Q20" s="79"/>
    </row>
    <row r="21" spans="1:17" ht="12.75" customHeight="1" x14ac:dyDescent="0.2">
      <c r="A21" s="24"/>
      <c r="B21" s="488">
        <f>PopisTabulek!$B$37</f>
        <v>2018</v>
      </c>
      <c r="C21" s="654">
        <f>IFERROR(VLOOKUP(CONCATENATE(C$5,$B21,$A$22),Help!$A$636:$F$879,6,0)/1000,"")</f>
        <v>1136.4549999999999</v>
      </c>
      <c r="D21" s="654">
        <f>IFERROR(VLOOKUP(CONCATENATE(D$5,$B21,$A$22),Help!$A$636:$F$879,6,0)/1000,"")</f>
        <v>1015.393</v>
      </c>
      <c r="E21" s="654">
        <f>IFERROR(VLOOKUP(CONCATENATE(E$5,$B21,$A$22),Help!$A$636:$F$879,6,0)/1000,"")</f>
        <v>988.01900000000001</v>
      </c>
      <c r="F21" s="654">
        <f>IFERROR(VLOOKUP(CONCATENATE(F$5,$B21,$A$22),Help!$A$636:$F$879,6,0)/1000,"")</f>
        <v>1024.971</v>
      </c>
      <c r="G21" s="654">
        <f>IFERROR(VLOOKUP(CONCATENATE(G$5,$B21,$A$22),Help!$A$636:$F$879,6,0)/1000,"")</f>
        <v>1038.3489999999999</v>
      </c>
      <c r="H21" s="654">
        <f>IFERROR(VLOOKUP(CONCATENATE(H$5,$B21,$A$22),Help!$A$636:$F$879,6,0)/1000,"")</f>
        <v>1011.955</v>
      </c>
      <c r="I21" s="654">
        <f>IFERROR(VLOOKUP(CONCATENATE(I$5,$B21,$A$22),Help!$A$636:$F$879,6,0)/1000,"")</f>
        <v>1014.29</v>
      </c>
      <c r="J21" s="654">
        <f>IFERROR(VLOOKUP(CONCATENATE(J$5,$B21,$A$22),Help!$A$636:$F$879,6,0)/1000,"")</f>
        <v>1095.221</v>
      </c>
      <c r="K21" s="655">
        <f>IFERROR(VLOOKUP(CONCATENATE(K$5,$B21,$A$22),Help!$A$636:$F$879,6,0)/1000,"")</f>
        <v>995.76700000000005</v>
      </c>
      <c r="L21" s="655">
        <f>IFERROR(VLOOKUP(CONCATENATE(L$5,$B21,$A$22),Help!$A$636:$F$879,6,0)/1000,"")</f>
        <v>1154.8599999999999</v>
      </c>
      <c r="M21" s="655">
        <f>IFERROR(VLOOKUP(CONCATENATE(M$5,$B21,$A$22),Help!$A$636:$F$879,6,0)/1000,"")</f>
        <v>1027.1759999999999</v>
      </c>
      <c r="N21" s="655">
        <f>IFERROR(VLOOKUP(CONCATENATE(N$5,$B21,$A$22),Help!$A$636:$F$879,6,0)/1000,"")</f>
        <v>863.01300000000003</v>
      </c>
      <c r="O21" s="301">
        <f>IF(N18="","",SUM(C21:N21))</f>
        <v>12365.469000000001</v>
      </c>
      <c r="P21" s="304">
        <f>SUM(C21:N21)</f>
        <v>12365.469000000001</v>
      </c>
      <c r="Q21" s="79"/>
    </row>
    <row r="22" spans="1:17" ht="12.75" customHeight="1" x14ac:dyDescent="0.2">
      <c r="A22" s="24" t="s">
        <v>12</v>
      </c>
      <c r="B22" s="488">
        <f>PopisTabulek!$B$38</f>
        <v>2017</v>
      </c>
      <c r="C22" s="654">
        <f>IFERROR(VLOOKUP(CONCATENATE(C$5,$B22,$A$22),Help!$A$636:$F$879,6,0)/1000,"")</f>
        <v>1024.7</v>
      </c>
      <c r="D22" s="654">
        <f>IFERROR(VLOOKUP(CONCATENATE(D$5,$B22,$A$22),Help!$A$636:$F$879,6,0)/1000,"")</f>
        <v>934.54399999999998</v>
      </c>
      <c r="E22" s="654">
        <f>IFERROR(VLOOKUP(CONCATENATE(E$5,$B22,$A$22),Help!$A$636:$F$879,6,0)/1000,"")</f>
        <v>1006.31</v>
      </c>
      <c r="F22" s="654">
        <f>IFERROR(VLOOKUP(CONCATENATE(F$5,$B22,$A$22),Help!$A$636:$F$879,6,0)/1000,"")</f>
        <v>920.68</v>
      </c>
      <c r="G22" s="654">
        <f>IFERROR(VLOOKUP(CONCATENATE(G$5,$B22,$A$22),Help!$A$636:$F$879,6,0)/1000,"")</f>
        <v>1001.186</v>
      </c>
      <c r="H22" s="654">
        <f>IFERROR(VLOOKUP(CONCATENATE(H$5,$B22,$A$22),Help!$A$636:$F$879,6,0)/1000,"")</f>
        <v>946.05100000000004</v>
      </c>
      <c r="I22" s="654">
        <f>IFERROR(VLOOKUP(CONCATENATE(I$5,$B22,$A$22),Help!$A$636:$F$879,6,0)/1000,"")</f>
        <v>896.22199999999998</v>
      </c>
      <c r="J22" s="654">
        <f>IFERROR(VLOOKUP(CONCATENATE(J$5,$B22,$A$22),Help!$A$636:$F$879,6,0)/1000,"")</f>
        <v>999.82399999999996</v>
      </c>
      <c r="K22" s="654">
        <f>IFERROR(VLOOKUP(CONCATENATE(K$5,$B22,$A$22),Help!$A$636:$F$879,6,0)/1000,"")</f>
        <v>929.351</v>
      </c>
      <c r="L22" s="654">
        <f>IFERROR(VLOOKUP(CONCATENATE(L$5,$B22,$A$22),Help!$A$636:$F$879,6,0)/1000,"")</f>
        <v>1186.3889999999999</v>
      </c>
      <c r="M22" s="654">
        <f>IFERROR(VLOOKUP(CONCATENATE(M$5,$B22,$A$22),Help!$A$636:$F$879,6,0)/1000,"")</f>
        <v>1061.9069999999999</v>
      </c>
      <c r="N22" s="654">
        <f>IFERROR(VLOOKUP(CONCATENATE(N$5,$B22,$A$22),Help!$A$636:$F$879,6,0)/1000,"")</f>
        <v>888.75300000000004</v>
      </c>
      <c r="O22" s="301">
        <f>SUM(C22:N22)</f>
        <v>11795.916999999999</v>
      </c>
      <c r="P22" s="301">
        <f>IF(D21="",C22,IF(E21="",SUM(C22:D22),IF(F21="",SUM(C22:E22),IF(G21="",SUM(C22:F22),IF(H21="",SUM(C22:G22),IF(I21="",SUM(C22:H22),IF(J21="",SUM(C22:I22),IF(K21="",SUM(C22:J22),IF(L21="",SUM(C22:K22),IF(M21="",SUM(C22:L22),IF(N21="",SUM(C22:M22),SUM(C22:N22))))))))))))</f>
        <v>11795.916999999999</v>
      </c>
      <c r="Q22" s="79"/>
    </row>
    <row r="23" spans="1:17" ht="12.75" customHeight="1" x14ac:dyDescent="0.2">
      <c r="A23" s="27"/>
      <c r="B23" s="489" t="s">
        <v>4</v>
      </c>
      <c r="C23" s="307">
        <f t="shared" ref="C23" si="12">C21/C22*100</f>
        <v>110.90611886405777</v>
      </c>
      <c r="D23" s="380">
        <f>IF(D21="","",D21/D22*100)</f>
        <v>108.65117105240631</v>
      </c>
      <c r="E23" s="307">
        <f t="shared" ref="E23:O23" si="13">IF(E21="","",E21/E22*100)</f>
        <v>98.182369250032295</v>
      </c>
      <c r="F23" s="307">
        <f t="shared" si="13"/>
        <v>111.32760568275624</v>
      </c>
      <c r="G23" s="307">
        <f t="shared" si="13"/>
        <v>103.71189768934043</v>
      </c>
      <c r="H23" s="307">
        <f t="shared" si="13"/>
        <v>106.96622063715382</v>
      </c>
      <c r="I23" s="307">
        <f t="shared" si="13"/>
        <v>113.17396805702158</v>
      </c>
      <c r="J23" s="307">
        <f t="shared" si="13"/>
        <v>109.54137928275375</v>
      </c>
      <c r="K23" s="307">
        <f t="shared" si="13"/>
        <v>107.14649255232953</v>
      </c>
      <c r="L23" s="307">
        <f t="shared" si="13"/>
        <v>97.342439958563347</v>
      </c>
      <c r="M23" s="307">
        <f t="shared" si="13"/>
        <v>96.729374606250829</v>
      </c>
      <c r="N23" s="307">
        <f t="shared" si="13"/>
        <v>97.103807244532504</v>
      </c>
      <c r="O23" s="302">
        <f t="shared" si="13"/>
        <v>104.82838256661182</v>
      </c>
      <c r="P23" s="302">
        <f>P21/P22*100</f>
        <v>104.82838256661182</v>
      </c>
      <c r="Q23" s="79"/>
    </row>
    <row r="24" spans="1:17" ht="12.75" customHeight="1" x14ac:dyDescent="0.2">
      <c r="A24" s="24"/>
      <c r="B24" s="488">
        <f>PopisTabulek!$B$37</f>
        <v>2018</v>
      </c>
      <c r="C24" s="654">
        <f>IFERROR(VLOOKUP(CONCATENATE(C$5,$B24,$A$25),Help!$A$636:$F$879,6,0)/1000,"")</f>
        <v>70.239999999999995</v>
      </c>
      <c r="D24" s="654">
        <f>IFERROR(VLOOKUP(CONCATENATE(D$5,$B24,$A$25),Help!$A$636:$F$879,6,0)/1000,"")</f>
        <v>69.671999999999997</v>
      </c>
      <c r="E24" s="654">
        <f>IFERROR(VLOOKUP(CONCATENATE(E$5,$B24,$A$25),Help!$A$636:$F$879,6,0)/1000,"")</f>
        <v>77.415999999999997</v>
      </c>
      <c r="F24" s="654">
        <f>IFERROR(VLOOKUP(CONCATENATE(F$5,$B24,$A$25),Help!$A$636:$F$879,6,0)/1000,"")</f>
        <v>75.753</v>
      </c>
      <c r="G24" s="654">
        <f>IFERROR(VLOOKUP(CONCATENATE(G$5,$B24,$A$25),Help!$A$636:$F$879,6,0)/1000,"")</f>
        <v>77.418999999999997</v>
      </c>
      <c r="H24" s="654">
        <f>IFERROR(VLOOKUP(CONCATENATE(H$5,$B24,$A$25),Help!$A$636:$F$879,6,0)/1000,"")</f>
        <v>66.388999999999996</v>
      </c>
      <c r="I24" s="654">
        <f>IFERROR(VLOOKUP(CONCATENATE(I$5,$B24,$A$25),Help!$A$636:$F$879,6,0)/1000,"")</f>
        <v>80.304000000000002</v>
      </c>
      <c r="J24" s="654">
        <f>IFERROR(VLOOKUP(CONCATENATE(J$5,$B24,$A$25),Help!$A$636:$F$879,6,0)/1000,"")</f>
        <v>69.641000000000005</v>
      </c>
      <c r="K24" s="655">
        <f>IFERROR(VLOOKUP(CONCATENATE(K$5,$B24,$A$25),Help!$A$636:$F$879,6,0)/1000,"")</f>
        <v>89.888999999999996</v>
      </c>
      <c r="L24" s="655">
        <f>IFERROR(VLOOKUP(CONCATENATE(L$5,$B24,$A$25),Help!$A$636:$F$879,6,0)/1000,"")</f>
        <v>91.59</v>
      </c>
      <c r="M24" s="655">
        <f>IFERROR(VLOOKUP(CONCATENATE(M$5,$B24,$A$25),Help!$A$636:$F$879,6,0)/1000,"")</f>
        <v>89.316000000000003</v>
      </c>
      <c r="N24" s="655">
        <f>IFERROR(VLOOKUP(CONCATENATE(N$5,$B24,$A$25),Help!$A$636:$F$879,6,0)/1000,"")</f>
        <v>71.718000000000004</v>
      </c>
      <c r="O24" s="301">
        <f>IF(N21="","",SUM(C24:N24))</f>
        <v>929.34699999999998</v>
      </c>
      <c r="P24" s="301">
        <f>SUM(C24:N24)</f>
        <v>929.34699999999998</v>
      </c>
      <c r="Q24" s="79"/>
    </row>
    <row r="25" spans="1:17" ht="12.75" customHeight="1" x14ac:dyDescent="0.2">
      <c r="A25" s="24" t="s">
        <v>129</v>
      </c>
      <c r="B25" s="488">
        <f>PopisTabulek!$B$38</f>
        <v>2017</v>
      </c>
      <c r="C25" s="654">
        <f>IFERROR(VLOOKUP(CONCATENATE(C$5,$B25,$A$25),Help!$A$636:$F$879,6,0)/1000,"")</f>
        <v>57.317</v>
      </c>
      <c r="D25" s="654">
        <f>IFERROR(VLOOKUP(CONCATENATE(D$5,$B25,$A$25),Help!$A$636:$F$879,6,0)/1000,"")</f>
        <v>76.069999999999993</v>
      </c>
      <c r="E25" s="654">
        <f>IFERROR(VLOOKUP(CONCATENATE(E$5,$B25,$A$25),Help!$A$636:$F$879,6,0)/1000,"")</f>
        <v>86.736999999999995</v>
      </c>
      <c r="F25" s="654">
        <f>IFERROR(VLOOKUP(CONCATENATE(F$5,$B25,$A$25),Help!$A$636:$F$879,6,0)/1000,"")</f>
        <v>64.128</v>
      </c>
      <c r="G25" s="654">
        <f>IFERROR(VLOOKUP(CONCATENATE(G$5,$B25,$A$25),Help!$A$636:$F$879,6,0)/1000,"")</f>
        <v>67.296999999999997</v>
      </c>
      <c r="H25" s="654">
        <f>IFERROR(VLOOKUP(CONCATENATE(H$5,$B25,$A$25),Help!$A$636:$F$879,6,0)/1000,"")</f>
        <v>70.747</v>
      </c>
      <c r="I25" s="654">
        <f>IFERROR(VLOOKUP(CONCATENATE(I$5,$B25,$A$25),Help!$A$636:$F$879,6,0)/1000,"")</f>
        <v>44.475999999999999</v>
      </c>
      <c r="J25" s="654">
        <f>IFERROR(VLOOKUP(CONCATENATE(J$5,$B25,$A$25),Help!$A$636:$F$879,6,0)/1000,"")</f>
        <v>62.677999999999997</v>
      </c>
      <c r="K25" s="654">
        <f>IFERROR(VLOOKUP(CONCATENATE(K$5,$B25,$A$25),Help!$A$636:$F$879,6,0)/1000,"")</f>
        <v>70.885999999999996</v>
      </c>
      <c r="L25" s="654">
        <f>IFERROR(VLOOKUP(CONCATENATE(L$5,$B25,$A$25),Help!$A$636:$F$879,6,0)/1000,"")</f>
        <v>76.664000000000001</v>
      </c>
      <c r="M25" s="654">
        <f>IFERROR(VLOOKUP(CONCATENATE(M$5,$B25,$A$25),Help!$A$636:$F$879,6,0)/1000,"")</f>
        <v>76.808000000000007</v>
      </c>
      <c r="N25" s="654">
        <f>IFERROR(VLOOKUP(CONCATENATE(N$5,$B25,$A$25),Help!$A$636:$F$879,6,0)/1000,"")</f>
        <v>68.23</v>
      </c>
      <c r="O25" s="301">
        <f>SUM(C25:N25)</f>
        <v>822.03800000000001</v>
      </c>
      <c r="P25" s="301">
        <f>IF(D24="",C25,IF(E24="",SUM(C25:D25),IF(F24="",SUM(C25:E25),IF(G24="",SUM(C25:F25),IF(H24="",SUM(C25:G25),IF(I24="",SUM(C25:H25),IF(J24="",SUM(C25:I25),IF(K24="",SUM(C25:J25),IF(L24="",SUM(C25:K25),IF(M24="",SUM(C25:L25),IF(N24="",SUM(C25:M25),SUM(C25:N25))))))))))))</f>
        <v>822.03800000000001</v>
      </c>
      <c r="Q25" s="79"/>
    </row>
    <row r="26" spans="1:17" ht="12.75" customHeight="1" x14ac:dyDescent="0.2">
      <c r="A26" s="28" t="s">
        <v>85</v>
      </c>
      <c r="B26" s="489" t="s">
        <v>4</v>
      </c>
      <c r="C26" s="307">
        <f t="shared" ref="C26" si="14">C24/C25*100</f>
        <v>122.54653942111415</v>
      </c>
      <c r="D26" s="380">
        <f>IF(D24="","",D24/D25*100)</f>
        <v>91.589325621138428</v>
      </c>
      <c r="E26" s="307">
        <f t="shared" ref="E26:O26" si="15">IF(E24="","",E24/E25*100)</f>
        <v>89.253721018711744</v>
      </c>
      <c r="F26" s="307">
        <f t="shared" si="15"/>
        <v>118.12780688622755</v>
      </c>
      <c r="G26" s="307">
        <f t="shared" si="15"/>
        <v>115.04078933682035</v>
      </c>
      <c r="H26" s="307">
        <f t="shared" si="15"/>
        <v>93.840021485009956</v>
      </c>
      <c r="I26" s="307">
        <f t="shared" si="15"/>
        <v>180.5558053781815</v>
      </c>
      <c r="J26" s="307">
        <f t="shared" si="15"/>
        <v>111.10916110916111</v>
      </c>
      <c r="K26" s="307">
        <f t="shared" si="15"/>
        <v>126.80783229410603</v>
      </c>
      <c r="L26" s="307">
        <f t="shared" si="15"/>
        <v>119.46937284775123</v>
      </c>
      <c r="M26" s="307">
        <f t="shared" si="15"/>
        <v>116.28476200395792</v>
      </c>
      <c r="N26" s="307">
        <f t="shared" si="15"/>
        <v>105.11212076799062</v>
      </c>
      <c r="O26" s="302">
        <f t="shared" si="15"/>
        <v>113.05401940056299</v>
      </c>
      <c r="P26" s="302">
        <f>P24/P25*100</f>
        <v>113.05401940056299</v>
      </c>
      <c r="Q26" s="79"/>
    </row>
    <row r="27" spans="1:17" ht="12.75" customHeight="1" x14ac:dyDescent="0.2">
      <c r="A27" s="29"/>
      <c r="B27" s="488">
        <f>PopisTabulek!$B$37</f>
        <v>2018</v>
      </c>
      <c r="C27" s="654">
        <f>IFERROR(VLOOKUP(CONCATENATE(C$5,$B27,$A$28),Help!$A$636:$F$879,6,0)/1000,"")</f>
        <v>485.79500000000002</v>
      </c>
      <c r="D27" s="654">
        <f>IFERROR(VLOOKUP(CONCATENATE(D$5,$B27,$A$28),Help!$A$636:$F$879,6,0)/1000,"")</f>
        <v>467.43</v>
      </c>
      <c r="E27" s="654">
        <f>IFERROR(VLOOKUP(CONCATENATE(E$5,$B27,$A$28),Help!$A$636:$F$879,6,0)/1000,"")</f>
        <v>542.70000000000005</v>
      </c>
      <c r="F27" s="654">
        <f>IFERROR(VLOOKUP(CONCATENATE(F$5,$B27,$A$28),Help!$A$636:$F$879,6,0)/1000,"")</f>
        <v>515.97199999999998</v>
      </c>
      <c r="G27" s="654">
        <f>IFERROR(VLOOKUP(CONCATENATE(G$5,$B27,$A$28),Help!$A$636:$F$879,6,0)/1000,"")</f>
        <v>686.77599999999995</v>
      </c>
      <c r="H27" s="654">
        <f>IFERROR(VLOOKUP(CONCATENATE(H$5,$B27,$A$28),Help!$A$636:$F$879,6,0)/1000,"")</f>
        <v>675.66200000000003</v>
      </c>
      <c r="I27" s="654">
        <f>IFERROR(VLOOKUP(CONCATENATE(I$5,$B27,$A$28),Help!$A$636:$F$879,6,0)/1000,"")</f>
        <v>686.37300000000005</v>
      </c>
      <c r="J27" s="654">
        <f>IFERROR(VLOOKUP(CONCATENATE(J$5,$B27,$A$28),Help!$A$636:$F$879,6,0)/1000,"")</f>
        <v>738.79600000000005</v>
      </c>
      <c r="K27" s="655">
        <f>IFERROR(VLOOKUP(CONCATENATE(K$5,$B27,$A$28),Help!$A$636:$F$879,6,0)/1000,"")</f>
        <v>639.10799999999995</v>
      </c>
      <c r="L27" s="655">
        <f>IFERROR(VLOOKUP(CONCATENATE(L$5,$B27,$A$28),Help!$A$636:$F$879,6,0)/1000,"")</f>
        <v>795.26900000000001</v>
      </c>
      <c r="M27" s="655">
        <f>IFERROR(VLOOKUP(CONCATENATE(M$5,$B27,$A$28),Help!$A$636:$F$879,6,0)/1000,"")</f>
        <v>731.14800000000002</v>
      </c>
      <c r="N27" s="655">
        <f>IFERROR(VLOOKUP(CONCATENATE(N$5,$B27,$A$28),Help!$A$636:$F$879,6,0)/1000,"")</f>
        <v>641.51499999999999</v>
      </c>
      <c r="O27" s="301">
        <f>IF(N24="","",SUM(C27:N27))</f>
        <v>7606.5440000000008</v>
      </c>
      <c r="P27" s="301">
        <f>SUM(C27:N27)</f>
        <v>7606.5440000000008</v>
      </c>
      <c r="Q27" s="79"/>
    </row>
    <row r="28" spans="1:17" ht="12.75" customHeight="1" x14ac:dyDescent="0.2">
      <c r="A28" s="24" t="s">
        <v>88</v>
      </c>
      <c r="B28" s="488">
        <f>PopisTabulek!$B$38</f>
        <v>2017</v>
      </c>
      <c r="C28" s="654">
        <f>IFERROR(VLOOKUP(CONCATENATE(C$5,$B28,$A$28),Help!$A$636:$F$879,6,0)/1000,"")</f>
        <v>478.36099999999999</v>
      </c>
      <c r="D28" s="654">
        <f>IFERROR(VLOOKUP(CONCATENATE(D$5,$B28,$A$28),Help!$A$636:$F$879,6,0)/1000,"")</f>
        <v>479.226</v>
      </c>
      <c r="E28" s="654">
        <f>IFERROR(VLOOKUP(CONCATENATE(E$5,$B28,$A$28),Help!$A$636:$F$879,6,0)/1000,"")</f>
        <v>653.78099999999995</v>
      </c>
      <c r="F28" s="654">
        <f>IFERROR(VLOOKUP(CONCATENATE(F$5,$B28,$A$28),Help!$A$636:$F$879,6,0)/1000,"")</f>
        <v>579.83900000000006</v>
      </c>
      <c r="G28" s="654">
        <f>IFERROR(VLOOKUP(CONCATENATE(G$5,$B28,$A$28),Help!$A$636:$F$879,6,0)/1000,"")</f>
        <v>637.52700000000004</v>
      </c>
      <c r="H28" s="654">
        <f>IFERROR(VLOOKUP(CONCATENATE(H$5,$B28,$A$28),Help!$A$636:$F$879,6,0)/1000,"")</f>
        <v>687.64400000000001</v>
      </c>
      <c r="I28" s="654">
        <f>IFERROR(VLOOKUP(CONCATENATE(I$5,$B28,$A$28),Help!$A$636:$F$879,6,0)/1000,"")</f>
        <v>555.96299999999997</v>
      </c>
      <c r="J28" s="654">
        <f>IFERROR(VLOOKUP(CONCATENATE(J$5,$B28,$A$28),Help!$A$636:$F$879,6,0)/1000,"")</f>
        <v>539.50099999999998</v>
      </c>
      <c r="K28" s="654">
        <f>IFERROR(VLOOKUP(CONCATENATE(K$5,$B28,$A$28),Help!$A$636:$F$879,6,0)/1000,"")</f>
        <v>543.44100000000003</v>
      </c>
      <c r="L28" s="654">
        <f>IFERROR(VLOOKUP(CONCATENATE(L$5,$B28,$A$28),Help!$A$636:$F$879,6,0)/1000,"")</f>
        <v>620.25599999999997</v>
      </c>
      <c r="M28" s="654">
        <f>IFERROR(VLOOKUP(CONCATENATE(M$5,$B28,$A$28),Help!$A$636:$F$879,6,0)/1000,"")</f>
        <v>519.78</v>
      </c>
      <c r="N28" s="654">
        <f>IFERROR(VLOOKUP(CONCATENATE(N$5,$B28,$A$28),Help!$A$636:$F$879,6,0)/1000,"")</f>
        <v>506.49099999999999</v>
      </c>
      <c r="O28" s="301">
        <f>SUM(C28:N28)</f>
        <v>6801.8099999999995</v>
      </c>
      <c r="P28" s="301">
        <f>IF(D27="",C28,IF(E27="",SUM(C28:D28),IF(F27="",SUM(C28:E28),IF(G27="",SUM(C28:F28),IF(H27="",SUM(C28:G28),IF(I27="",SUM(C28:H28),IF(J27="",SUM(C28:I28),IF(K27="",SUM(C28:J28),IF(L27="",SUM(C28:K28),IF(M27="",SUM(C28:L28),IF(N27="",SUM(C28:M28),SUM(C28:N28))))))))))))</f>
        <v>6801.8099999999995</v>
      </c>
      <c r="Q28" s="79"/>
    </row>
    <row r="29" spans="1:17" ht="12.75" customHeight="1" x14ac:dyDescent="0.2">
      <c r="A29" s="27" t="s">
        <v>87</v>
      </c>
      <c r="B29" s="489" t="s">
        <v>4</v>
      </c>
      <c r="C29" s="307">
        <f t="shared" ref="C29" si="16">C27/C28*100</f>
        <v>101.55405645527122</v>
      </c>
      <c r="D29" s="380">
        <f>IF(D27="","",D27/D28*100)</f>
        <v>97.538530881045688</v>
      </c>
      <c r="E29" s="307">
        <f t="shared" ref="E29:O29" si="17">IF(E27="","",E27/E28*100)</f>
        <v>83.00944811794777</v>
      </c>
      <c r="F29" s="307">
        <f t="shared" si="17"/>
        <v>88.985390772266086</v>
      </c>
      <c r="G29" s="307">
        <f t="shared" si="17"/>
        <v>107.72500615660199</v>
      </c>
      <c r="H29" s="307">
        <f t="shared" si="17"/>
        <v>98.257528604917667</v>
      </c>
      <c r="I29" s="307">
        <f t="shared" si="17"/>
        <v>123.45659693181024</v>
      </c>
      <c r="J29" s="307">
        <f t="shared" si="17"/>
        <v>136.94061734825331</v>
      </c>
      <c r="K29" s="307">
        <f t="shared" si="17"/>
        <v>117.6039349257785</v>
      </c>
      <c r="L29" s="307">
        <f t="shared" si="17"/>
        <v>128.21625264406956</v>
      </c>
      <c r="M29" s="307">
        <f t="shared" si="17"/>
        <v>140.66489668705992</v>
      </c>
      <c r="N29" s="307">
        <f t="shared" si="17"/>
        <v>126.65871654185365</v>
      </c>
      <c r="O29" s="302">
        <f t="shared" si="17"/>
        <v>111.8311743491806</v>
      </c>
      <c r="P29" s="302">
        <f>P27/P28*100</f>
        <v>111.8311743491806</v>
      </c>
      <c r="Q29" s="79"/>
    </row>
    <row r="30" spans="1:17" ht="12.75" customHeight="1" x14ac:dyDescent="0.2">
      <c r="A30" s="35"/>
      <c r="B30" s="494">
        <f>PopisTabulek!$B$37</f>
        <v>2018</v>
      </c>
      <c r="C30" s="656">
        <f>IFERROR(VLOOKUP(CONCATENATE(C$5,$B30,$A$31),Help!$A$636:$F$879,6,0)/1000,"")</f>
        <v>2041.021</v>
      </c>
      <c r="D30" s="656">
        <f>IFERROR(VLOOKUP(CONCATENATE(D$5,$B30,$A$31),Help!$A$636:$F$879,6,0)/1000,"")</f>
        <v>1434.5909999999999</v>
      </c>
      <c r="E30" s="656">
        <f>IFERROR(VLOOKUP(CONCATENATE(E$5,$B30,$A$31),Help!$A$636:$F$879,6,0)/1000,"")</f>
        <v>1524.6179999999999</v>
      </c>
      <c r="F30" s="656">
        <f>IFERROR(VLOOKUP(CONCATENATE(F$5,$B30,$A$31),Help!$A$636:$F$879,6,0)/1000,"")</f>
        <v>1645.4459999999999</v>
      </c>
      <c r="G30" s="656">
        <f>IFERROR(VLOOKUP(CONCATENATE(G$5,$B30,$A$31),Help!$A$636:$F$879,6,0)/1000,"")</f>
        <v>1617.126</v>
      </c>
      <c r="H30" s="656">
        <f>IFERROR(VLOOKUP(CONCATENATE(H$5,$B30,$A$31),Help!$A$636:$F$879,6,0)/1000,"")</f>
        <v>1621.98</v>
      </c>
      <c r="I30" s="656">
        <f>IFERROR(VLOOKUP(CONCATENATE(I$5,$B30,$A$31),Help!$A$636:$F$879,6,0)/1000,"")</f>
        <v>1890.183</v>
      </c>
      <c r="J30" s="656">
        <f>IFERROR(VLOOKUP(CONCATENATE(J$5,$B30,$A$31),Help!$A$636:$F$879,6,0)/1000,"")</f>
        <v>1984.222</v>
      </c>
      <c r="K30" s="657">
        <f>IFERROR(VLOOKUP(CONCATENATE(K$5,$B30,$A$31),Help!$A$636:$F$879,6,0)/1000,"")</f>
        <v>1994.155</v>
      </c>
      <c r="L30" s="657">
        <f>IFERROR(VLOOKUP(CONCATENATE(L$5,$B30,$A$31),Help!$A$636:$F$879,6,0)/1000,"")</f>
        <v>2635.6080000000002</v>
      </c>
      <c r="M30" s="657">
        <f>IFERROR(VLOOKUP(CONCATENATE(M$5,$B30,$A$31),Help!$A$636:$F$879,6,0)/1000,"")</f>
        <v>2619.694</v>
      </c>
      <c r="N30" s="657">
        <f>IFERROR(VLOOKUP(CONCATENATE(N$5,$B30,$A$31),Help!$A$636:$F$879,6,0)/1000,"")</f>
        <v>2013.126</v>
      </c>
      <c r="O30" s="495">
        <f>IF(N27="","",SUM(C30:N30))</f>
        <v>23021.77</v>
      </c>
      <c r="P30" s="495">
        <f>SUM(C30:N30)</f>
        <v>23021.77</v>
      </c>
      <c r="Q30" s="80"/>
    </row>
    <row r="31" spans="1:17" ht="12.75" customHeight="1" x14ac:dyDescent="0.2">
      <c r="A31" s="24" t="s">
        <v>89</v>
      </c>
      <c r="B31" s="488">
        <f>PopisTabulek!$B$38</f>
        <v>2017</v>
      </c>
      <c r="C31" s="654">
        <f>IFERROR(VLOOKUP(CONCATENATE(C$5,$B31,$A$31),Help!$A$636:$F$879,6,0)/1000,"")</f>
        <v>1619.309</v>
      </c>
      <c r="D31" s="654">
        <f>IFERROR(VLOOKUP(CONCATENATE(D$5,$B31,$A$31),Help!$A$636:$F$879,6,0)/1000,"")</f>
        <v>1280.0889999999999</v>
      </c>
      <c r="E31" s="654">
        <f>IFERROR(VLOOKUP(CONCATENATE(E$5,$B31,$A$31),Help!$A$636:$F$879,6,0)/1000,"")</f>
        <v>1566.809</v>
      </c>
      <c r="F31" s="654">
        <f>IFERROR(VLOOKUP(CONCATENATE(F$5,$B31,$A$31),Help!$A$636:$F$879,6,0)/1000,"")</f>
        <v>1367.7149999999999</v>
      </c>
      <c r="G31" s="654">
        <f>IFERROR(VLOOKUP(CONCATENATE(G$5,$B31,$A$31),Help!$A$636:$F$879,6,0)/1000,"")</f>
        <v>1454.4649999999999</v>
      </c>
      <c r="H31" s="654">
        <f>IFERROR(VLOOKUP(CONCATENATE(H$5,$B31,$A$31),Help!$A$636:$F$879,6,0)/1000,"")</f>
        <v>1458.7370000000001</v>
      </c>
      <c r="I31" s="654">
        <f>IFERROR(VLOOKUP(CONCATENATE(I$5,$B31,$A$31),Help!$A$636:$F$879,6,0)/1000,"")</f>
        <v>1481.4359999999999</v>
      </c>
      <c r="J31" s="654">
        <f>IFERROR(VLOOKUP(CONCATENATE(J$5,$B31,$A$31),Help!$A$636:$F$879,6,0)/1000,"")</f>
        <v>1531.681</v>
      </c>
      <c r="K31" s="654">
        <f>IFERROR(VLOOKUP(CONCATENATE(K$5,$B31,$A$31),Help!$A$636:$F$879,6,0)/1000,"")</f>
        <v>1660.818</v>
      </c>
      <c r="L31" s="654">
        <f>IFERROR(VLOOKUP(CONCATENATE(L$5,$B31,$A$31),Help!$A$636:$F$879,6,0)/1000,"")</f>
        <v>1970.597</v>
      </c>
      <c r="M31" s="654">
        <f>IFERROR(VLOOKUP(CONCATENATE(M$5,$B31,$A$31),Help!$A$636:$F$879,6,0)/1000,"")</f>
        <v>1930.5889999999999</v>
      </c>
      <c r="N31" s="654">
        <f>IFERROR(VLOOKUP(CONCATENATE(N$5,$B31,$A$31),Help!$A$636:$F$879,6,0)/1000,"")</f>
        <v>1613.97</v>
      </c>
      <c r="O31" s="301">
        <f>SUM(C31:N31)</f>
        <v>18936.215</v>
      </c>
      <c r="P31" s="301">
        <f>IF(D30="",C31,IF(E30="",SUM(C31:D31),IF(F30="",SUM(C31:E31),IF(G30="",SUM(C31:F31),IF(H30="",SUM(C31:G31),IF(I30="",SUM(C31:H31),IF(J30="",SUM(C31:I31),IF(K30="",SUM(C31:J31),IF(L30="",SUM(C31:K31),IF(M30="",SUM(C31:L31),IF(N30="",SUM(C31:M31),SUM(C31:N31))))))))))))</f>
        <v>18936.215</v>
      </c>
      <c r="Q31" s="80"/>
    </row>
    <row r="32" spans="1:17" ht="12.75" customHeight="1" x14ac:dyDescent="0.2">
      <c r="A32" s="34"/>
      <c r="B32" s="489" t="s">
        <v>4</v>
      </c>
      <c r="C32" s="307">
        <f t="shared" ref="C32" si="18">C30/C31*100</f>
        <v>126.04271328078829</v>
      </c>
      <c r="D32" s="380">
        <f>IF(D30="","",D30/D31*100)</f>
        <v>112.06962953357149</v>
      </c>
      <c r="E32" s="307">
        <f t="shared" ref="E32:O32" si="19">IF(E30="","",E30/E31*100)</f>
        <v>97.307202090363276</v>
      </c>
      <c r="F32" s="307">
        <f t="shared" si="19"/>
        <v>120.30620414340707</v>
      </c>
      <c r="G32" s="307">
        <f t="shared" si="19"/>
        <v>111.18356234079198</v>
      </c>
      <c r="H32" s="307">
        <f t="shared" si="19"/>
        <v>111.19070812627636</v>
      </c>
      <c r="I32" s="307">
        <f t="shared" si="19"/>
        <v>127.59126955197526</v>
      </c>
      <c r="J32" s="307">
        <f t="shared" si="19"/>
        <v>129.54538183864653</v>
      </c>
      <c r="K32" s="307">
        <f t="shared" si="19"/>
        <v>120.07065193175892</v>
      </c>
      <c r="L32" s="307">
        <f t="shared" si="19"/>
        <v>133.74667676851229</v>
      </c>
      <c r="M32" s="307">
        <f t="shared" si="19"/>
        <v>135.69402912789826</v>
      </c>
      <c r="N32" s="307">
        <f t="shared" si="19"/>
        <v>124.73131470845182</v>
      </c>
      <c r="O32" s="302">
        <f t="shared" si="19"/>
        <v>121.57535177964552</v>
      </c>
      <c r="P32" s="302">
        <f>P30/P31*100</f>
        <v>121.57535177964552</v>
      </c>
      <c r="Q32" s="81"/>
    </row>
    <row r="33" spans="1:17" ht="12.75" customHeight="1" x14ac:dyDescent="0.2">
      <c r="A33" s="35"/>
      <c r="B33" s="494">
        <f>PopisTabulek!$B$37</f>
        <v>2018</v>
      </c>
      <c r="C33" s="656">
        <f>IFERROR(VLOOKUP(CONCATENATE(C$5,$B33,$A$34),Help!$A$636:$F$879,6,0)/1000,"")</f>
        <v>78.287999999999997</v>
      </c>
      <c r="D33" s="656">
        <f>IFERROR(VLOOKUP(CONCATENATE(D$5,$B33,$A$34),Help!$A$636:$F$879,6,0)/1000,"")</f>
        <v>77.453000000000003</v>
      </c>
      <c r="E33" s="656">
        <f>IFERROR(VLOOKUP(CONCATENATE(E$5,$B33,$A$34),Help!$A$636:$F$879,6,0)/1000,"")</f>
        <v>84.287999999999997</v>
      </c>
      <c r="F33" s="656">
        <f>IFERROR(VLOOKUP(CONCATENATE(F$5,$B33,$A$34),Help!$A$636:$F$879,6,0)/1000,"")</f>
        <v>67.495999999999995</v>
      </c>
      <c r="G33" s="656">
        <f>IFERROR(VLOOKUP(CONCATENATE(G$5,$B33,$A$34),Help!$A$636:$F$879,6,0)/1000,"")</f>
        <v>62.96</v>
      </c>
      <c r="H33" s="656">
        <f>IFERROR(VLOOKUP(CONCATENATE(H$5,$B33,$A$34),Help!$A$636:$F$879,6,0)/1000,"")</f>
        <v>67.498000000000005</v>
      </c>
      <c r="I33" s="656">
        <f>IFERROR(VLOOKUP(CONCATENATE(I$5,$B33,$A$34),Help!$A$636:$F$879,6,0)/1000,"")</f>
        <v>68.707999999999998</v>
      </c>
      <c r="J33" s="656">
        <f>IFERROR(VLOOKUP(CONCATENATE(J$5,$B33,$A$34),Help!$A$636:$F$879,6,0)/1000,"")</f>
        <v>59.445999999999998</v>
      </c>
      <c r="K33" s="656">
        <f>IFERROR(VLOOKUP(CONCATENATE(K$5,$B33,$A$34),Help!$A$636:$F$879,6,0)/1000,"")</f>
        <v>56.921999999999997</v>
      </c>
      <c r="L33" s="656">
        <f>IFERROR(VLOOKUP(CONCATENATE(L$5,$B33,$A$34),Help!$A$636:$F$879,6,0)/1000,"")</f>
        <v>78.007000000000005</v>
      </c>
      <c r="M33" s="657">
        <f>IFERROR(VLOOKUP(CONCATENATE(M$5,$B33,$A$34),Help!$A$636:$F$879,6,0)/1000,"")</f>
        <v>77.91</v>
      </c>
      <c r="N33" s="657">
        <f>IFERROR(VLOOKUP(CONCATENATE(N$5,$B33,$A$34),Help!$A$636:$F$879,6,0)/1000,"")</f>
        <v>71.516999999999996</v>
      </c>
      <c r="O33" s="519">
        <f>IF(N30="","",SUM(C33:N33))</f>
        <v>850.49299999999994</v>
      </c>
      <c r="P33" s="495">
        <f>SUM(C33:N33)</f>
        <v>850.49299999999994</v>
      </c>
      <c r="Q33" s="80"/>
    </row>
    <row r="34" spans="1:17" ht="12.75" customHeight="1" x14ac:dyDescent="0.2">
      <c r="A34" s="24" t="s">
        <v>13</v>
      </c>
      <c r="B34" s="488">
        <f>PopisTabulek!$B$38</f>
        <v>2017</v>
      </c>
      <c r="C34" s="654">
        <f>IFERROR(VLOOKUP(CONCATENATE(C$5,$B34,$A$34),Help!$A$636:$F$879,6,0)/1000,"")</f>
        <v>72.435000000000002</v>
      </c>
      <c r="D34" s="654">
        <f>IFERROR(VLOOKUP(CONCATENATE(D$5,$B34,$A$34),Help!$A$636:$F$879,6,0)/1000,"")</f>
        <v>72.686999999999998</v>
      </c>
      <c r="E34" s="654">
        <f>IFERROR(VLOOKUP(CONCATENATE(E$5,$B34,$A$34),Help!$A$636:$F$879,6,0)/1000,"")</f>
        <v>82.956999999999994</v>
      </c>
      <c r="F34" s="654">
        <f>IFERROR(VLOOKUP(CONCATENATE(F$5,$B34,$A$34),Help!$A$636:$F$879,6,0)/1000,"")</f>
        <v>68.227000000000004</v>
      </c>
      <c r="G34" s="654">
        <f>IFERROR(VLOOKUP(CONCATENATE(G$5,$B34,$A$34),Help!$A$636:$F$879,6,0)/1000,"")</f>
        <v>63.945</v>
      </c>
      <c r="H34" s="654">
        <f>IFERROR(VLOOKUP(CONCATENATE(H$5,$B34,$A$34),Help!$A$636:$F$879,6,0)/1000,"")</f>
        <v>67.251000000000005</v>
      </c>
      <c r="I34" s="654">
        <f>IFERROR(VLOOKUP(CONCATENATE(I$5,$B34,$A$34),Help!$A$636:$F$879,6,0)/1000,"")</f>
        <v>58.962000000000003</v>
      </c>
      <c r="J34" s="654">
        <f>IFERROR(VLOOKUP(CONCATENATE(J$5,$B34,$A$34),Help!$A$636:$F$879,6,0)/1000,"")</f>
        <v>53.247</v>
      </c>
      <c r="K34" s="654">
        <f>IFERROR(VLOOKUP(CONCATENATE(K$5,$B34,$A$34),Help!$A$636:$F$879,6,0)/1000,"")</f>
        <v>60.16</v>
      </c>
      <c r="L34" s="654">
        <f>IFERROR(VLOOKUP(CONCATENATE(L$5,$B34,$A$34),Help!$A$636:$F$879,6,0)/1000,"")</f>
        <v>72.894000000000005</v>
      </c>
      <c r="M34" s="654">
        <f>IFERROR(VLOOKUP(CONCATENATE(M$5,$B34,$A$34),Help!$A$636:$F$879,6,0)/1000,"")</f>
        <v>88.307000000000002</v>
      </c>
      <c r="N34" s="654">
        <f>IFERROR(VLOOKUP(CONCATENATE(N$5,$B34,$A$34),Help!$A$636:$F$879,6,0)/1000,"")</f>
        <v>75.194999999999993</v>
      </c>
      <c r="O34" s="301">
        <f>SUM(C34:N34)</f>
        <v>836.26700000000005</v>
      </c>
      <c r="P34" s="301">
        <f>IF(D33="",C34,IF(E33="",SUM(C34:D34),IF(F33="",SUM(C34:E34),IF(G33="",SUM(C34:F34),IF(H33="",SUM(C34:G34),IF(I33="",SUM(C34:H34),IF(J33="",SUM(C34:I34),IF(K33="",SUM(C34:J34),IF(L33="",SUM(C34:K34),IF(M33="",SUM(C34:L34),IF(N33="",SUM(C34:M34),SUM(C34:N34))))))))))))</f>
        <v>836.26700000000005</v>
      </c>
      <c r="Q34" s="80"/>
    </row>
    <row r="35" spans="1:17" ht="12.75" customHeight="1" thickBot="1" x14ac:dyDescent="0.25">
      <c r="A35" s="36"/>
      <c r="B35" s="490" t="s">
        <v>4</v>
      </c>
      <c r="C35" s="496">
        <f t="shared" ref="C35" si="20">C33/C34*100</f>
        <v>108.08034789811553</v>
      </c>
      <c r="D35" s="497">
        <f>IF(D33="","",D33/D34*100)</f>
        <v>106.55688087278332</v>
      </c>
      <c r="E35" s="496">
        <f t="shared" ref="E35:O35" si="21">IF(E33="","",E33/E34*100)</f>
        <v>101.60444567667588</v>
      </c>
      <c r="F35" s="496">
        <f t="shared" si="21"/>
        <v>98.928576663197845</v>
      </c>
      <c r="G35" s="496">
        <f t="shared" si="21"/>
        <v>98.459613730549691</v>
      </c>
      <c r="H35" s="496">
        <f t="shared" si="21"/>
        <v>100.36728078392886</v>
      </c>
      <c r="I35" s="496">
        <f t="shared" si="21"/>
        <v>116.52929005121942</v>
      </c>
      <c r="J35" s="496">
        <f t="shared" si="21"/>
        <v>111.64197043964919</v>
      </c>
      <c r="K35" s="496">
        <f t="shared" si="21"/>
        <v>94.617686170212764</v>
      </c>
      <c r="L35" s="496">
        <f t="shared" si="21"/>
        <v>107.01429472933299</v>
      </c>
      <c r="M35" s="496">
        <f t="shared" si="21"/>
        <v>88.22630142570803</v>
      </c>
      <c r="N35" s="496">
        <f t="shared" si="21"/>
        <v>95.108717334929182</v>
      </c>
      <c r="O35" s="498">
        <f t="shared" si="21"/>
        <v>101.70113133724037</v>
      </c>
      <c r="P35" s="305">
        <f>P33/P34*100</f>
        <v>101.70113133724037</v>
      </c>
      <c r="Q35" s="10"/>
    </row>
    <row r="36" spans="1:17" ht="12.75" customHeight="1" thickTop="1" x14ac:dyDescent="0.2">
      <c r="A36" s="47"/>
      <c r="B36" s="488">
        <f>PopisTabulek!$B$37</f>
        <v>2018</v>
      </c>
      <c r="C36" s="654">
        <f>IFERROR(VLOOKUP(CONCATENATE(C$5,$B36,$A$37),Help!$A$636:$F$879,6,0)/1000,"")</f>
        <v>9329.2990000000009</v>
      </c>
      <c r="D36" s="654">
        <f>IFERROR(VLOOKUP(CONCATENATE(D$5,$B36,$A$37),Help!$A$636:$F$879,6,0)/1000,"")</f>
        <v>8766.7080000000005</v>
      </c>
      <c r="E36" s="654">
        <f>IFERROR(VLOOKUP(CONCATENATE(E$5,$B36,$A$37),Help!$A$636:$F$879,6,0)/1000,"")</f>
        <v>9656.2270000000008</v>
      </c>
      <c r="F36" s="654">
        <f>IFERROR(VLOOKUP(CONCATENATE(F$5,$B36,$A$37),Help!$A$636:$F$879,6,0)/1000,"")</f>
        <v>9112.6560000000009</v>
      </c>
      <c r="G36" s="654">
        <f>IFERROR(VLOOKUP(CONCATENATE(G$5,$B36,$A$37),Help!$A$636:$F$879,6,0)/1000,"")</f>
        <v>9683.393</v>
      </c>
      <c r="H36" s="654">
        <f>IFERROR(VLOOKUP(CONCATENATE(H$5,$B36,$A$37),Help!$A$636:$F$879,6,0)/1000,"")</f>
        <v>9813.0550000000003</v>
      </c>
      <c r="I36" s="654">
        <f>IFERROR(VLOOKUP(CONCATENATE(I$5,$B36,$A$37),Help!$A$636:$F$879,6,0)/1000,"")</f>
        <v>8707.5390000000007</v>
      </c>
      <c r="J36" s="654">
        <f>IFERROR(VLOOKUP(CONCATENATE(J$5,$B36,$A$37),Help!$A$636:$F$879,6,0)/1000,"")</f>
        <v>8919.1209999999992</v>
      </c>
      <c r="K36" s="655">
        <f>IFERROR(VLOOKUP(CONCATENATE(K$5,$B36,$A$37),Help!$A$636:$F$879,6,0)/1000,"")</f>
        <v>9148.5349999999999</v>
      </c>
      <c r="L36" s="655">
        <f>IFERROR(VLOOKUP(CONCATENATE(L$5,$B36,$A$37),Help!$A$636:$F$879,6,0)/1000,"")</f>
        <v>10701.108</v>
      </c>
      <c r="M36" s="655">
        <f>IFERROR(VLOOKUP(CONCATENATE(M$5,$B36,$A$37),Help!$A$636:$F$879,6,0)/1000,"")</f>
        <v>10250.423000000001</v>
      </c>
      <c r="N36" s="655">
        <f>IFERROR(VLOOKUP(CONCATENATE(N$5,$B36,$A$37),Help!$A$636:$F$879,6,0)/1000,"")</f>
        <v>7853.8649999999998</v>
      </c>
      <c r="O36" s="301">
        <f>IF(N33="","",SUM(C36:N36))</f>
        <v>111941.929</v>
      </c>
      <c r="P36" s="301">
        <f>SUM(C36:N36)</f>
        <v>111941.929</v>
      </c>
      <c r="Q36" s="80"/>
    </row>
    <row r="37" spans="1:17" ht="12.75" customHeight="1" x14ac:dyDescent="0.2">
      <c r="A37" s="47" t="s">
        <v>48</v>
      </c>
      <c r="B37" s="488">
        <f>PopisTabulek!$B$38</f>
        <v>2017</v>
      </c>
      <c r="C37" s="654">
        <f>IFERROR(VLOOKUP(CONCATENATE(C$5,$B37,$A$37),Help!$A$636:$F$879,6,0)/1000,"")</f>
        <v>8082.3370000000004</v>
      </c>
      <c r="D37" s="654">
        <f>IFERROR(VLOOKUP(CONCATENATE(D$5,$B37,$A$37),Help!$A$636:$F$879,6,0)/1000,"")</f>
        <v>8292.9619999999995</v>
      </c>
      <c r="E37" s="654">
        <f>IFERROR(VLOOKUP(CONCATENATE(E$5,$B37,$A$37),Help!$A$636:$F$879,6,0)/1000,"")</f>
        <v>9540.6740000000009</v>
      </c>
      <c r="F37" s="654">
        <f>IFERROR(VLOOKUP(CONCATENATE(F$5,$B37,$A$37),Help!$A$636:$F$879,6,0)/1000,"")</f>
        <v>8134.4260000000004</v>
      </c>
      <c r="G37" s="654">
        <f>IFERROR(VLOOKUP(CONCATENATE(G$5,$B37,$A$37),Help!$A$636:$F$879,6,0)/1000,"")</f>
        <v>9313.7659999999996</v>
      </c>
      <c r="H37" s="654">
        <f>IFERROR(VLOOKUP(CONCATENATE(H$5,$B37,$A$37),Help!$A$636:$F$879,6,0)/1000,"")</f>
        <v>9239.6209999999992</v>
      </c>
      <c r="I37" s="654">
        <f>IFERROR(VLOOKUP(CONCATENATE(I$5,$B37,$A$37),Help!$A$636:$F$879,6,0)/1000,"")</f>
        <v>7811.9189999999999</v>
      </c>
      <c r="J37" s="654">
        <f>IFERROR(VLOOKUP(CONCATENATE(J$5,$B37,$A$37),Help!$A$636:$F$879,6,0)/1000,"")</f>
        <v>8654.2960000000003</v>
      </c>
      <c r="K37" s="654">
        <f>IFERROR(VLOOKUP(CONCATENATE(K$5,$B37,$A$37),Help!$A$636:$F$879,6,0)/1000,"")</f>
        <v>9025.9159999999993</v>
      </c>
      <c r="L37" s="654">
        <f>IFERROR(VLOOKUP(CONCATENATE(L$5,$B37,$A$37),Help!$A$636:$F$879,6,0)/1000,"")</f>
        <v>10043.999</v>
      </c>
      <c r="M37" s="654">
        <f>IFERROR(VLOOKUP(CONCATENATE(M$5,$B37,$A$37),Help!$A$636:$F$879,6,0)/1000,"")</f>
        <v>9953.1260000000002</v>
      </c>
      <c r="N37" s="654">
        <f>IFERROR(VLOOKUP(CONCATENATE(N$5,$B37,$A$37),Help!$A$636:$F$879,6,0)/1000,"")</f>
        <v>8183.55</v>
      </c>
      <c r="O37" s="301">
        <f>SUM(C37:N37)</f>
        <v>106276.59199999999</v>
      </c>
      <c r="P37" s="301">
        <f>IF(D36="",C37,IF(E36="",SUM(C37:D37),IF(F36="",SUM(C37:E37),IF(G36="",SUM(C37:F37),IF(H36="",SUM(C37:G37),IF(I36="",SUM(C37:H37),IF(J36="",SUM(C37:I37),IF(K36="",SUM(C37:J37),IF(L36="",SUM(C37:K37),IF(M36="",SUM(C37:L37),IF(N36="",SUM(C37:M37),SUM(C37:N37))))))))))))</f>
        <v>106276.59199999999</v>
      </c>
      <c r="Q37" s="80"/>
    </row>
    <row r="38" spans="1:17" ht="12.75" customHeight="1" thickBot="1" x14ac:dyDescent="0.25">
      <c r="A38" s="48"/>
      <c r="B38" s="491" t="s">
        <v>4</v>
      </c>
      <c r="C38" s="492">
        <f t="shared" ref="C38" si="22">C36/C37*100</f>
        <v>115.42823566995537</v>
      </c>
      <c r="D38" s="493">
        <f>IF(D36="","",D36/D37*100)</f>
        <v>105.71262716505876</v>
      </c>
      <c r="E38" s="492">
        <f t="shared" ref="E38:O38" si="23">IF(E36="","",E36/E37*100)</f>
        <v>101.21116181099994</v>
      </c>
      <c r="F38" s="492">
        <f t="shared" si="23"/>
        <v>112.02580243523022</v>
      </c>
      <c r="G38" s="492">
        <f t="shared" si="23"/>
        <v>103.96860947547964</v>
      </c>
      <c r="H38" s="492">
        <f t="shared" si="23"/>
        <v>106.20625023472286</v>
      </c>
      <c r="I38" s="492">
        <f t="shared" si="23"/>
        <v>111.46478861339961</v>
      </c>
      <c r="J38" s="492">
        <f t="shared" si="23"/>
        <v>103.06004093227223</v>
      </c>
      <c r="K38" s="492">
        <f t="shared" si="23"/>
        <v>101.35852139550158</v>
      </c>
      <c r="L38" s="492">
        <f t="shared" si="23"/>
        <v>106.54230451436723</v>
      </c>
      <c r="M38" s="492">
        <f t="shared" si="23"/>
        <v>102.98697112846757</v>
      </c>
      <c r="N38" s="492">
        <f t="shared" si="23"/>
        <v>95.971369393478383</v>
      </c>
      <c r="O38" s="306">
        <f t="shared" si="23"/>
        <v>105.33074771535769</v>
      </c>
      <c r="P38" s="306">
        <f>P36/P37*100</f>
        <v>105.33074771535769</v>
      </c>
      <c r="Q38" s="10"/>
    </row>
    <row r="39" spans="1:17" ht="12.75" customHeight="1" x14ac:dyDescent="0.2">
      <c r="A39" s="1030" t="s">
        <v>1704</v>
      </c>
      <c r="B39" s="1030"/>
      <c r="C39" s="1030"/>
      <c r="D39" s="1030"/>
      <c r="E39" s="1030"/>
      <c r="F39" s="1030"/>
      <c r="G39" s="1030"/>
      <c r="H39" s="10"/>
      <c r="I39" s="37"/>
      <c r="J39" s="40"/>
      <c r="K39" s="10"/>
      <c r="L39" s="10"/>
      <c r="M39" s="1" t="s">
        <v>92</v>
      </c>
      <c r="N39" s="10"/>
      <c r="O39" s="10"/>
      <c r="Q39" s="10"/>
    </row>
    <row r="40" spans="1:17" ht="12.75" customHeight="1" x14ac:dyDescent="0.2">
      <c r="A40" s="37" t="s">
        <v>160</v>
      </c>
      <c r="P40" s="41"/>
    </row>
    <row r="41" spans="1:17" ht="12.75" customHeight="1" x14ac:dyDescent="0.2">
      <c r="A41" s="37"/>
      <c r="P41" s="41"/>
    </row>
    <row r="42" spans="1:17" x14ac:dyDescent="0.2">
      <c r="C42" s="6"/>
      <c r="D42" s="6"/>
      <c r="E42" s="6"/>
      <c r="G42" s="6"/>
      <c r="H42" s="6"/>
      <c r="I42" s="6"/>
      <c r="J42" s="6"/>
      <c r="K42" s="6"/>
      <c r="L42" s="6"/>
      <c r="M42" s="6"/>
    </row>
    <row r="43" spans="1:17" x14ac:dyDescent="0.2">
      <c r="A43" s="11"/>
      <c r="B43" s="10"/>
      <c r="C43" s="10"/>
      <c r="D43" s="10"/>
      <c r="E43" s="10"/>
      <c r="F43" s="43"/>
      <c r="G43" s="10"/>
      <c r="H43" s="10"/>
      <c r="I43" s="10"/>
      <c r="J43" s="10"/>
      <c r="K43" s="10"/>
      <c r="L43" s="10"/>
      <c r="M43" s="10"/>
    </row>
    <row r="44" spans="1:17" x14ac:dyDescent="0.2">
      <c r="B44" s="10"/>
      <c r="C44" s="14"/>
      <c r="D44" s="14"/>
      <c r="E44" s="14"/>
      <c r="F44" s="43"/>
      <c r="G44" s="14"/>
      <c r="H44" s="14"/>
      <c r="I44" s="14"/>
      <c r="J44" s="14"/>
      <c r="K44" s="6"/>
      <c r="L44" s="6"/>
      <c r="M44" s="6"/>
    </row>
    <row r="45" spans="1:17" x14ac:dyDescent="0.2">
      <c r="A45" s="11"/>
      <c r="B45" s="38"/>
      <c r="C45" s="9"/>
      <c r="D45" s="9"/>
      <c r="E45" s="9"/>
      <c r="F45" s="44"/>
      <c r="G45" s="9"/>
      <c r="H45" s="9"/>
      <c r="I45" s="9"/>
      <c r="J45" s="9"/>
      <c r="K45" s="9"/>
      <c r="L45" s="9"/>
      <c r="M45" s="9"/>
    </row>
    <row r="46" spans="1:17" x14ac:dyDescent="0.2">
      <c r="A46" s="11"/>
      <c r="B46" s="38"/>
      <c r="C46" s="9"/>
      <c r="D46" s="9"/>
      <c r="E46" s="9"/>
      <c r="F46" s="44"/>
      <c r="G46" s="9"/>
      <c r="H46" s="9"/>
      <c r="I46" s="9"/>
      <c r="J46" s="9"/>
      <c r="K46" s="9"/>
      <c r="L46" s="9"/>
      <c r="M46" s="9"/>
    </row>
    <row r="50" spans="7:7" x14ac:dyDescent="0.2">
      <c r="G50" s="10"/>
    </row>
    <row r="86" spans="2:13" x14ac:dyDescent="0.2">
      <c r="B86" s="6"/>
      <c r="C86" s="6"/>
      <c r="D86" s="6"/>
      <c r="E86" s="6"/>
      <c r="G86" s="6"/>
      <c r="H86" s="6"/>
      <c r="I86" s="6"/>
      <c r="J86" s="6"/>
      <c r="K86" s="6"/>
      <c r="L86" s="6"/>
      <c r="M86" s="6"/>
    </row>
    <row r="87" spans="2:13" x14ac:dyDescent="0.2">
      <c r="B87" s="9"/>
      <c r="C87" s="9"/>
      <c r="D87" s="9"/>
      <c r="E87" s="9"/>
      <c r="F87" s="44"/>
      <c r="G87" s="9"/>
      <c r="H87" s="9"/>
      <c r="I87" s="9"/>
      <c r="J87" s="9"/>
      <c r="K87" s="9"/>
      <c r="L87" s="9"/>
      <c r="M87" s="9"/>
    </row>
    <row r="88" spans="2:13" x14ac:dyDescent="0.2">
      <c r="B88" s="9"/>
      <c r="C88" s="9"/>
      <c r="D88" s="9"/>
      <c r="E88" s="9"/>
      <c r="F88" s="44"/>
      <c r="G88" s="9"/>
      <c r="H88" s="9"/>
      <c r="I88" s="9"/>
      <c r="J88" s="9"/>
      <c r="K88" s="9"/>
      <c r="L88" s="9"/>
      <c r="M88" s="9"/>
    </row>
    <row r="113" spans="2:13" x14ac:dyDescent="0.2">
      <c r="B113" s="6"/>
      <c r="C113" s="6"/>
      <c r="D113" s="6"/>
      <c r="E113" s="6"/>
      <c r="G113" s="6"/>
      <c r="H113" s="6"/>
      <c r="I113" s="6"/>
      <c r="J113" s="6"/>
      <c r="K113" s="6"/>
      <c r="L113" s="6"/>
      <c r="M113" s="6"/>
    </row>
  </sheetData>
  <mergeCells count="2">
    <mergeCell ref="A3:P3"/>
    <mergeCell ref="A2:P2"/>
  </mergeCells>
  <phoneticPr fontId="0" type="noConversion"/>
  <hyperlinks>
    <hyperlink ref="A1:P1" location="obsah!A1" display="obsah"/>
  </hyperlinks>
  <printOptions horizontalCentered="1" verticalCentered="1"/>
  <pageMargins left="0.70866141732283472" right="0.70866141732283472" top="0.74803149606299213" bottom="0.74803149606299213" header="0.31496062992125984" footer="0.31496062992125984"/>
  <pageSetup paperSize="9" scale="9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Q139"/>
  <sheetViews>
    <sheetView showGridLines="0" topLeftCell="A4" zoomScale="90" zoomScaleNormal="90" zoomScaleSheetLayoutView="85" workbookViewId="0">
      <selection activeCell="R26" sqref="R26"/>
    </sheetView>
  </sheetViews>
  <sheetFormatPr defaultColWidth="8.85546875" defaultRowHeight="12.75" x14ac:dyDescent="0.2"/>
  <cols>
    <col min="1" max="1" width="24.5703125" style="1" customWidth="1"/>
    <col min="2" max="2" width="7.42578125" style="89" bestFit="1" customWidth="1"/>
    <col min="3" max="4" width="8" style="1" bestFit="1" customWidth="1"/>
    <col min="5" max="5" width="7.5703125" style="1" customWidth="1"/>
    <col min="6" max="6" width="8" style="15" bestFit="1" customWidth="1"/>
    <col min="7" max="7" width="9.28515625" style="1" customWidth="1"/>
    <col min="8" max="8" width="8" style="1" bestFit="1" customWidth="1"/>
    <col min="9" max="9" width="7.85546875" style="1" customWidth="1"/>
    <col min="10" max="12" width="8" style="1" bestFit="1" customWidth="1"/>
    <col min="13" max="14" width="8" style="1" customWidth="1"/>
    <col min="15" max="15" width="9" style="15" customWidth="1"/>
    <col min="16" max="16" width="8" style="1" customWidth="1"/>
    <col min="17" max="17" width="10.42578125" style="1" bestFit="1" customWidth="1"/>
    <col min="18" max="16384" width="8.85546875" style="1"/>
  </cols>
  <sheetData>
    <row r="1" spans="1:17" ht="14.25" x14ac:dyDescent="0.2">
      <c r="A1" s="77" t="s">
        <v>98</v>
      </c>
    </row>
    <row r="2" spans="1:17" ht="22.5" customHeight="1" x14ac:dyDescent="0.2">
      <c r="A2" s="1082" t="str">
        <f>PopisTabulek!$A$41</f>
        <v>Zahraniční obchod dle jednotlivých měsíců roku 2018</v>
      </c>
      <c r="B2" s="1082"/>
      <c r="C2" s="1082"/>
      <c r="D2" s="1082"/>
      <c r="E2" s="1082"/>
      <c r="F2" s="1082"/>
      <c r="G2" s="1082"/>
      <c r="H2" s="1082"/>
      <c r="I2" s="1082"/>
      <c r="J2" s="1082"/>
      <c r="K2" s="1082"/>
      <c r="L2" s="1082"/>
      <c r="M2" s="1082"/>
      <c r="N2" s="1082"/>
      <c r="O2" s="1082"/>
    </row>
    <row r="3" spans="1:17" x14ac:dyDescent="0.2">
      <c r="A3" s="1071" t="str">
        <f>PopisTabulek!$A$42</f>
        <v>(rok 2018 - zpřesněné údaje k 28.2.2019)</v>
      </c>
      <c r="B3" s="1071"/>
      <c r="C3" s="1071"/>
      <c r="D3" s="1071"/>
      <c r="E3" s="1071"/>
      <c r="F3" s="1071"/>
      <c r="G3" s="1071"/>
      <c r="H3" s="1071"/>
      <c r="I3" s="1071"/>
      <c r="J3" s="1071"/>
      <c r="K3" s="1071"/>
      <c r="L3" s="1071"/>
      <c r="M3" s="1071"/>
      <c r="N3" s="1071"/>
      <c r="O3" s="1071"/>
      <c r="P3" s="313"/>
    </row>
    <row r="4" spans="1:17" x14ac:dyDescent="0.2">
      <c r="A4" s="529"/>
      <c r="B4" s="90"/>
      <c r="C4" s="529"/>
      <c r="D4" s="529"/>
      <c r="E4" s="529"/>
      <c r="F4" s="529"/>
      <c r="G4" s="529"/>
      <c r="H4" s="529"/>
      <c r="I4" s="529"/>
      <c r="J4" s="529"/>
      <c r="K4" s="529"/>
      <c r="L4" s="529"/>
      <c r="M4" s="529"/>
      <c r="N4" s="529"/>
      <c r="O4" s="529"/>
    </row>
    <row r="5" spans="1:17" x14ac:dyDescent="0.2">
      <c r="A5" s="529"/>
      <c r="B5" s="90"/>
      <c r="C5" s="529"/>
      <c r="D5" s="529"/>
      <c r="E5" s="529"/>
      <c r="F5" s="529"/>
      <c r="G5" s="529"/>
      <c r="H5" s="529"/>
      <c r="I5" s="529"/>
      <c r="J5" s="529"/>
      <c r="K5" s="529"/>
      <c r="L5" s="529"/>
      <c r="M5" s="529"/>
      <c r="N5" s="529"/>
      <c r="O5" s="529"/>
    </row>
    <row r="6" spans="1:17" ht="15" customHeight="1" thickBot="1" x14ac:dyDescent="0.3">
      <c r="A6" s="17"/>
      <c r="B6" s="91"/>
      <c r="C6" s="6"/>
      <c r="D6" s="6"/>
      <c r="E6" s="18"/>
      <c r="F6" s="19"/>
      <c r="G6" s="18"/>
      <c r="H6" s="18"/>
      <c r="I6" s="18"/>
      <c r="J6" s="6"/>
      <c r="K6" s="6"/>
      <c r="L6" s="6"/>
      <c r="M6" s="6"/>
      <c r="O6" s="20" t="s">
        <v>25</v>
      </c>
    </row>
    <row r="7" spans="1:17" ht="22.5" customHeight="1" thickBot="1" x14ac:dyDescent="0.25">
      <c r="A7" s="102"/>
      <c r="B7" s="103">
        <f>PopisTabulek!$B$44</f>
        <v>2018</v>
      </c>
      <c r="C7" s="104" t="s">
        <v>27</v>
      </c>
      <c r="D7" s="22" t="s">
        <v>28</v>
      </c>
      <c r="E7" s="22" t="s">
        <v>29</v>
      </c>
      <c r="F7" s="22" t="s">
        <v>30</v>
      </c>
      <c r="G7" s="22" t="s">
        <v>31</v>
      </c>
      <c r="H7" s="22" t="s">
        <v>32</v>
      </c>
      <c r="I7" s="22" t="s">
        <v>33</v>
      </c>
      <c r="J7" s="22" t="s">
        <v>34</v>
      </c>
      <c r="K7" s="22" t="s">
        <v>35</v>
      </c>
      <c r="L7" s="22" t="s">
        <v>36</v>
      </c>
      <c r="M7" s="22" t="s">
        <v>37</v>
      </c>
      <c r="N7" s="45" t="s">
        <v>38</v>
      </c>
      <c r="O7" s="139" t="str">
        <f>PopisTabulek!$C$37</f>
        <v>I-XII</v>
      </c>
      <c r="P7" s="10"/>
    </row>
    <row r="8" spans="1:17" ht="3.75" customHeight="1" thickBot="1" x14ac:dyDescent="0.25">
      <c r="A8" s="105"/>
      <c r="B8" s="106"/>
      <c r="C8" s="107"/>
      <c r="D8" s="51"/>
      <c r="E8" s="51"/>
      <c r="F8" s="51"/>
      <c r="G8" s="51"/>
      <c r="H8" s="51"/>
      <c r="I8" s="51"/>
      <c r="J8" s="51"/>
      <c r="K8" s="51"/>
      <c r="L8" s="51"/>
      <c r="M8" s="51"/>
      <c r="N8" s="108"/>
      <c r="O8" s="108"/>
      <c r="P8" s="10"/>
    </row>
    <row r="9" spans="1:17" ht="15" customHeight="1" x14ac:dyDescent="0.2">
      <c r="A9" s="24"/>
      <c r="B9" s="126" t="s">
        <v>52</v>
      </c>
      <c r="C9" s="2">
        <f>IF(měs_index_v!C6="","",měs_index_v!C6)</f>
        <v>368056.51199999999</v>
      </c>
      <c r="D9" s="2">
        <f>IF(měs_index_v!D6="","",měs_index_v!D6)</f>
        <v>337596.43900000007</v>
      </c>
      <c r="E9" s="2">
        <f>IF(měs_index_v!E6="","",měs_index_v!E6)</f>
        <v>371321.08799999999</v>
      </c>
      <c r="F9" s="2">
        <f>IF(měs_index_v!F6="","",měs_index_v!F6)</f>
        <v>354796.56400000001</v>
      </c>
      <c r="G9" s="2">
        <f>IF(měs_index_v!G6="","",měs_index_v!G6)</f>
        <v>363461.54300000001</v>
      </c>
      <c r="H9" s="2">
        <f>IF(měs_index_v!H6="","",měs_index_v!H6)</f>
        <v>377228.89399999997</v>
      </c>
      <c r="I9" s="2">
        <f>IF(měs_index_v!I6="","",měs_index_v!I6)</f>
        <v>331358.18200000009</v>
      </c>
      <c r="J9" s="2">
        <f>IF(měs_index_v!J6="","",měs_index_v!J6)</f>
        <v>342594.08899999998</v>
      </c>
      <c r="K9" s="2">
        <f>IF(měs_index_v!K6="","",měs_index_v!K6)</f>
        <v>370112.20399999991</v>
      </c>
      <c r="L9" s="2">
        <f>IF(měs_index_v!L6="","",měs_index_v!L6)</f>
        <v>434096.87300000002</v>
      </c>
      <c r="M9" s="2">
        <f>IF(měs_index_v!M6="","",měs_index_v!M6)</f>
        <v>432597.04700000002</v>
      </c>
      <c r="N9" s="2">
        <f>IF(měs_index_v!N6="","",měs_index_v!N6)</f>
        <v>315864.73300000001</v>
      </c>
      <c r="O9" s="46">
        <f>seskup.Kč!I8</f>
        <v>4399084.165</v>
      </c>
      <c r="P9" s="10"/>
      <c r="Q9" s="12"/>
    </row>
    <row r="10" spans="1:17" ht="15" customHeight="1" x14ac:dyDescent="0.2">
      <c r="A10" s="82" t="s">
        <v>15</v>
      </c>
      <c r="B10" s="126" t="s">
        <v>53</v>
      </c>
      <c r="C10" s="2">
        <f>IF(měs_index_d!C6="","",měs_index_d!C6)</f>
        <v>331851.01699999993</v>
      </c>
      <c r="D10" s="2">
        <f>IF(měs_index_d!D6="","",měs_index_d!D6)</f>
        <v>298479.67</v>
      </c>
      <c r="E10" s="2">
        <f>IF(měs_index_d!E6="","",měs_index_d!E6)</f>
        <v>326845.06800000003</v>
      </c>
      <c r="F10" s="2">
        <f>IF(měs_index_d!F6="","",měs_index_d!F6)</f>
        <v>314312.58100000001</v>
      </c>
      <c r="G10" s="2">
        <f>IF(měs_index_d!G6="","",měs_index_d!G6)</f>
        <v>335989.04899999994</v>
      </c>
      <c r="H10" s="2">
        <f>IF(měs_index_d!H6="","",měs_index_d!H6)</f>
        <v>341125.58500000002</v>
      </c>
      <c r="I10" s="2">
        <f>IF(měs_index_d!I6="","",měs_index_d!I6)</f>
        <v>319974.80700000003</v>
      </c>
      <c r="J10" s="2">
        <f>IF(měs_index_d!J6="","",měs_index_d!J6)</f>
        <v>328825.815</v>
      </c>
      <c r="K10" s="2">
        <f>IF(měs_index_d!K6="","",měs_index_d!K6)</f>
        <v>331558.821</v>
      </c>
      <c r="L10" s="2">
        <f>IF(měs_index_d!L6="","",měs_index_d!L6)</f>
        <v>398547.50400000002</v>
      </c>
      <c r="M10" s="2">
        <f>IF(měs_index_d!M6="","",měs_index_d!M6)</f>
        <v>383426.62199999997</v>
      </c>
      <c r="N10" s="2">
        <f>IF(měs_index_d!N6="","",měs_index_d!N6)</f>
        <v>296689.70600000001</v>
      </c>
      <c r="O10" s="25">
        <f>seskup.Kč!N8</f>
        <v>4007626.2470000004</v>
      </c>
      <c r="P10" s="10"/>
      <c r="Q10" s="12"/>
    </row>
    <row r="11" spans="1:17" ht="15" customHeight="1" x14ac:dyDescent="0.2">
      <c r="A11" s="82" t="s">
        <v>101</v>
      </c>
      <c r="B11" s="85" t="s">
        <v>51</v>
      </c>
      <c r="C11" s="130">
        <f>IF(C9="","",SUM(C9:C10))</f>
        <v>699907.52899999986</v>
      </c>
      <c r="D11" s="130">
        <f t="shared" ref="D11:F11" si="0">IF(D9="","",SUM(D9:D10))</f>
        <v>636076.10900000005</v>
      </c>
      <c r="E11" s="130">
        <f t="shared" si="0"/>
        <v>698166.15599999996</v>
      </c>
      <c r="F11" s="130">
        <f t="shared" si="0"/>
        <v>669109.14500000002</v>
      </c>
      <c r="G11" s="130">
        <f t="shared" ref="G11" si="1">IF(G9="","",SUM(G9:G10))</f>
        <v>699450.59199999995</v>
      </c>
      <c r="H11" s="130">
        <f t="shared" ref="H11:I11" si="2">IF(H9="","",SUM(H9:H10))</f>
        <v>718354.47900000005</v>
      </c>
      <c r="I11" s="130">
        <f t="shared" si="2"/>
        <v>651332.98900000006</v>
      </c>
      <c r="J11" s="130">
        <f t="shared" ref="J11" si="3">IF(J9="","",SUM(J9:J10))</f>
        <v>671419.90399999998</v>
      </c>
      <c r="K11" s="130">
        <f t="shared" ref="K11:L11" si="4">IF(K9="","",SUM(K9:K10))</f>
        <v>701671.02499999991</v>
      </c>
      <c r="L11" s="130">
        <f t="shared" si="4"/>
        <v>832644.37700000009</v>
      </c>
      <c r="M11" s="130">
        <f t="shared" ref="M11" si="5">IF(M9="","",SUM(M9:M10))</f>
        <v>816023.66899999999</v>
      </c>
      <c r="N11" s="130">
        <f t="shared" ref="N11" si="6">IF(N9="","",SUM(N9:N10))</f>
        <v>612554.43900000001</v>
      </c>
      <c r="O11" s="140">
        <f>SUM(O9:O10)</f>
        <v>8406710.4120000005</v>
      </c>
      <c r="P11" s="10"/>
    </row>
    <row r="12" spans="1:17" ht="15" customHeight="1" thickBot="1" x14ac:dyDescent="0.25">
      <c r="A12" s="36"/>
      <c r="B12" s="98" t="s">
        <v>54</v>
      </c>
      <c r="C12" s="131">
        <f>IF(C9="","",C9-C10)</f>
        <v>36205.495000000054</v>
      </c>
      <c r="D12" s="131">
        <f t="shared" ref="D12:N12" si="7">IF(D9="","",D9-D10)</f>
        <v>39116.769000000088</v>
      </c>
      <c r="E12" s="131">
        <f t="shared" si="7"/>
        <v>44476.01999999996</v>
      </c>
      <c r="F12" s="131">
        <f t="shared" si="7"/>
        <v>40483.983000000007</v>
      </c>
      <c r="G12" s="131">
        <f t="shared" si="7"/>
        <v>27472.494000000064</v>
      </c>
      <c r="H12" s="131">
        <f t="shared" si="7"/>
        <v>36103.30899999995</v>
      </c>
      <c r="I12" s="131">
        <f t="shared" si="7"/>
        <v>11383.375000000058</v>
      </c>
      <c r="J12" s="131">
        <f t="shared" si="7"/>
        <v>13768.273999999976</v>
      </c>
      <c r="K12" s="131">
        <f t="shared" si="7"/>
        <v>38553.382999999914</v>
      </c>
      <c r="L12" s="131">
        <f t="shared" si="7"/>
        <v>35549.369000000006</v>
      </c>
      <c r="M12" s="131">
        <f t="shared" si="7"/>
        <v>49170.425000000047</v>
      </c>
      <c r="N12" s="131">
        <f t="shared" si="7"/>
        <v>19175.027000000002</v>
      </c>
      <c r="O12" s="149">
        <f t="shared" ref="O12" si="8">O9-O10</f>
        <v>391457.9179999996</v>
      </c>
      <c r="P12" s="78"/>
    </row>
    <row r="13" spans="1:17" ht="6" customHeight="1" thickTop="1" x14ac:dyDescent="0.2">
      <c r="A13" s="27"/>
      <c r="B13" s="112"/>
      <c r="C13" s="132"/>
      <c r="D13" s="132"/>
      <c r="E13" s="132"/>
      <c r="F13" s="132"/>
      <c r="G13" s="132"/>
      <c r="H13" s="132"/>
      <c r="I13" s="132"/>
      <c r="J13" s="132"/>
      <c r="K13" s="132"/>
      <c r="L13" s="132"/>
      <c r="M13" s="132"/>
      <c r="N13" s="132"/>
      <c r="O13" s="133"/>
      <c r="P13" s="78"/>
    </row>
    <row r="14" spans="1:17" ht="36.75" customHeight="1" thickBot="1" x14ac:dyDescent="0.25">
      <c r="A14" s="79"/>
      <c r="B14" s="109"/>
      <c r="C14" s="110"/>
      <c r="D14" s="110"/>
      <c r="E14" s="110"/>
      <c r="F14" s="110"/>
      <c r="G14" s="110"/>
      <c r="H14" s="110"/>
      <c r="I14" s="110"/>
      <c r="J14" s="110"/>
      <c r="K14" s="110"/>
      <c r="L14" s="110"/>
      <c r="M14" s="110"/>
      <c r="N14" s="110"/>
      <c r="O14" s="110"/>
      <c r="P14" s="78"/>
    </row>
    <row r="15" spans="1:17" ht="12.75" customHeight="1" x14ac:dyDescent="0.2">
      <c r="A15" s="111"/>
      <c r="B15" s="127" t="s">
        <v>52</v>
      </c>
      <c r="C15" s="83">
        <f>IF(měs_index_v!C9="","",měs_index_v!C9)</f>
        <v>337775.09100000001</v>
      </c>
      <c r="D15" s="83">
        <f>IF(měs_index_v!D9="","",měs_index_v!D9)</f>
        <v>308543.05800000002</v>
      </c>
      <c r="E15" s="83">
        <f>IF(měs_index_v!E9="","",měs_index_v!E9)</f>
        <v>338227.54399999999</v>
      </c>
      <c r="F15" s="83">
        <f>IF(měs_index_v!F9="","",měs_index_v!F9)</f>
        <v>324137.70799999998</v>
      </c>
      <c r="G15" s="83">
        <f>IF(měs_index_v!G9="","",měs_index_v!G9)</f>
        <v>331117.78000000003</v>
      </c>
      <c r="H15" s="83">
        <f>IF(měs_index_v!H9="","",měs_index_v!H9)</f>
        <v>342852.696</v>
      </c>
      <c r="I15" s="83">
        <f>IF(měs_index_v!I9="","",měs_index_v!I9)</f>
        <v>300044.60100000002</v>
      </c>
      <c r="J15" s="83">
        <f>IF(měs_index_v!J9="","",měs_index_v!J9)</f>
        <v>306250.59299999999</v>
      </c>
      <c r="K15" s="83">
        <f>IF(měs_index_v!K9="","",měs_index_v!K9)</f>
        <v>335589.96799999999</v>
      </c>
      <c r="L15" s="83">
        <f>IF(měs_index_v!L9="","",měs_index_v!L9)</f>
        <v>394638.51500000001</v>
      </c>
      <c r="M15" s="83">
        <f>IF(měs_index_v!M9="","",měs_index_v!M9)</f>
        <v>393305.80499999999</v>
      </c>
      <c r="N15" s="83">
        <f>IF(měs_index_v!N9="","",měs_index_v!N9)</f>
        <v>282595.50799999997</v>
      </c>
      <c r="O15" s="142">
        <f>seskup.Kč!I9</f>
        <v>3995078.8670000001</v>
      </c>
      <c r="P15" s="4"/>
      <c r="Q15" s="12"/>
    </row>
    <row r="16" spans="1:17" ht="12.75" customHeight="1" x14ac:dyDescent="0.2">
      <c r="A16" s="24" t="s">
        <v>41</v>
      </c>
      <c r="B16" s="126" t="s">
        <v>53</v>
      </c>
      <c r="C16" s="2">
        <f>IF(měs_index_d!C9="","",měs_index_d!C9)</f>
        <v>234833.12599999999</v>
      </c>
      <c r="D16" s="2">
        <f>IF(měs_index_d!D9="","",měs_index_d!D9)</f>
        <v>220888.60200000001</v>
      </c>
      <c r="E16" s="2">
        <f>IF(měs_index_d!E9="","",měs_index_d!E9)</f>
        <v>245038.91800000001</v>
      </c>
      <c r="F16" s="2">
        <f>IF(měs_index_d!F9="","",měs_index_d!F9)</f>
        <v>229859.625</v>
      </c>
      <c r="G16" s="2">
        <f>IF(měs_index_d!G9="","",měs_index_d!G9)</f>
        <v>246680.48300000001</v>
      </c>
      <c r="H16" s="2">
        <f>IF(měs_index_d!H9="","",měs_index_d!H9)</f>
        <v>252362.908</v>
      </c>
      <c r="I16" s="2">
        <f>IF(měs_index_d!I9="","",měs_index_d!I9)</f>
        <v>223329.37100000001</v>
      </c>
      <c r="J16" s="2">
        <f>IF(měs_index_d!J9="","",měs_index_d!J9)</f>
        <v>227446.63099999999</v>
      </c>
      <c r="K16" s="2">
        <f>IF(měs_index_d!K9="","",měs_index_d!K9)</f>
        <v>234867.08600000001</v>
      </c>
      <c r="L16" s="2">
        <f>IF(měs_index_d!L9="","",měs_index_d!L9)</f>
        <v>275774.277</v>
      </c>
      <c r="M16" s="2">
        <f>IF(měs_index_d!M9="","",měs_index_d!M9)</f>
        <v>265550.22700000001</v>
      </c>
      <c r="N16" s="2">
        <f>IF(měs_index_d!N9="","",měs_index_d!N9)</f>
        <v>202128.93700000001</v>
      </c>
      <c r="O16" s="150">
        <f>seskup.Kč!N9</f>
        <v>2858760.19</v>
      </c>
      <c r="P16" s="4"/>
      <c r="Q16" s="12"/>
    </row>
    <row r="17" spans="1:17" ht="12.75" customHeight="1" x14ac:dyDescent="0.2">
      <c r="A17" s="24" t="s">
        <v>42</v>
      </c>
      <c r="B17" s="85" t="s">
        <v>51</v>
      </c>
      <c r="C17" s="130">
        <f>IF(C15="","",SUM(C15:C16))</f>
        <v>572608.21699999995</v>
      </c>
      <c r="D17" s="130">
        <f t="shared" ref="D17:N17" si="9">IF(D15="","",SUM(D15:D16))</f>
        <v>529431.66</v>
      </c>
      <c r="E17" s="130">
        <f t="shared" si="9"/>
        <v>583266.46200000006</v>
      </c>
      <c r="F17" s="130">
        <f t="shared" si="9"/>
        <v>553997.33299999998</v>
      </c>
      <c r="G17" s="130">
        <f t="shared" si="9"/>
        <v>577798.26300000004</v>
      </c>
      <c r="H17" s="130">
        <f t="shared" si="9"/>
        <v>595215.60400000005</v>
      </c>
      <c r="I17" s="130">
        <f t="shared" si="9"/>
        <v>523373.97200000007</v>
      </c>
      <c r="J17" s="130">
        <f t="shared" si="9"/>
        <v>533697.22399999993</v>
      </c>
      <c r="K17" s="130">
        <f t="shared" si="9"/>
        <v>570457.054</v>
      </c>
      <c r="L17" s="130">
        <f t="shared" si="9"/>
        <v>670412.79200000002</v>
      </c>
      <c r="M17" s="130">
        <f t="shared" si="9"/>
        <v>658856.03200000001</v>
      </c>
      <c r="N17" s="130">
        <f t="shared" si="9"/>
        <v>484724.44499999995</v>
      </c>
      <c r="O17" s="143">
        <f>SUM(O15:O16)</f>
        <v>6853839.057</v>
      </c>
      <c r="P17" s="4"/>
    </row>
    <row r="18" spans="1:17" ht="12.75" customHeight="1" thickBot="1" x14ac:dyDescent="0.25">
      <c r="A18" s="84"/>
      <c r="B18" s="86" t="s">
        <v>54</v>
      </c>
      <c r="C18" s="131">
        <f>IF(C15="","",C15-C16)</f>
        <v>102941.96500000003</v>
      </c>
      <c r="D18" s="131">
        <f t="shared" ref="D18:N18" si="10">IF(D15="","",D15-D16)</f>
        <v>87654.456000000006</v>
      </c>
      <c r="E18" s="131">
        <f t="shared" si="10"/>
        <v>93188.625999999989</v>
      </c>
      <c r="F18" s="131">
        <f t="shared" si="10"/>
        <v>94278.082999999984</v>
      </c>
      <c r="G18" s="131">
        <f t="shared" si="10"/>
        <v>84437.29700000002</v>
      </c>
      <c r="H18" s="131">
        <f t="shared" si="10"/>
        <v>90489.788</v>
      </c>
      <c r="I18" s="131">
        <f t="shared" si="10"/>
        <v>76715.23000000001</v>
      </c>
      <c r="J18" s="131">
        <f t="shared" si="10"/>
        <v>78803.962</v>
      </c>
      <c r="K18" s="131">
        <f t="shared" si="10"/>
        <v>100722.88199999998</v>
      </c>
      <c r="L18" s="131">
        <f t="shared" si="10"/>
        <v>118864.23800000001</v>
      </c>
      <c r="M18" s="131">
        <f t="shared" si="10"/>
        <v>127755.57799999998</v>
      </c>
      <c r="N18" s="131">
        <f t="shared" si="10"/>
        <v>80466.570999999967</v>
      </c>
      <c r="O18" s="149">
        <f t="shared" ref="O18" si="11">O15-O16</f>
        <v>1136318.6770000001</v>
      </c>
      <c r="P18" s="10"/>
    </row>
    <row r="19" spans="1:17" ht="12.75" customHeight="1" thickTop="1" x14ac:dyDescent="0.2">
      <c r="A19" s="99"/>
      <c r="B19" s="100"/>
      <c r="C19" s="134"/>
      <c r="D19" s="134"/>
      <c r="E19" s="134"/>
      <c r="F19" s="134"/>
      <c r="G19" s="134"/>
      <c r="H19" s="134"/>
      <c r="I19" s="134"/>
      <c r="J19" s="134"/>
      <c r="K19" s="134"/>
      <c r="L19" s="134"/>
      <c r="M19" s="134"/>
      <c r="N19" s="134"/>
      <c r="O19" s="151"/>
      <c r="P19" s="10"/>
    </row>
    <row r="20" spans="1:17" ht="12.75" customHeight="1" x14ac:dyDescent="0.2">
      <c r="A20" s="1080" t="s">
        <v>162</v>
      </c>
      <c r="B20" s="128" t="s">
        <v>52</v>
      </c>
      <c r="C20" s="55">
        <f>IF(měs_index_v!C12="","",měs_index_v!C12)</f>
        <v>311934.87400000001</v>
      </c>
      <c r="D20" s="55">
        <f>IF(měs_index_v!D12="","",měs_index_v!D12)</f>
        <v>285302.72499999998</v>
      </c>
      <c r="E20" s="55">
        <f>IF(měs_index_v!E12="","",měs_index_v!E12)</f>
        <v>313040.14299999998</v>
      </c>
      <c r="F20" s="55">
        <f>IF(měs_index_v!F12="","",měs_index_v!F12)</f>
        <v>300793.38699999999</v>
      </c>
      <c r="G20" s="445">
        <f>IF(měs_index_v!G12="","",měs_index_v!G12)</f>
        <v>306679.908</v>
      </c>
      <c r="H20" s="2">
        <f>IF(měs_index_v!H12="","",měs_index_v!H12)</f>
        <v>316330.511</v>
      </c>
      <c r="I20" s="2">
        <f>IF(měs_index_v!I12="","",měs_index_v!I12)</f>
        <v>278105.31400000001</v>
      </c>
      <c r="J20" s="2">
        <f>IF(měs_index_v!J12="","",měs_index_v!J12)</f>
        <v>282460.28200000001</v>
      </c>
      <c r="K20" s="2">
        <f>IF(měs_index_v!K12="","",měs_index_v!K12)</f>
        <v>312540.47600000002</v>
      </c>
      <c r="L20" s="2">
        <f>IF(měs_index_v!L12="","",měs_index_v!L12)</f>
        <v>368010.46299999999</v>
      </c>
      <c r="M20" s="2">
        <f>IF(měs_index_v!M12="","",měs_index_v!M12)</f>
        <v>365827.717</v>
      </c>
      <c r="N20" s="2">
        <f>IF(měs_index_v!N12="","",měs_index_v!N12)</f>
        <v>259951.41399999999</v>
      </c>
      <c r="O20" s="25">
        <f>seskup.Kč!I10</f>
        <v>3700977.2140000002</v>
      </c>
      <c r="P20" s="79"/>
      <c r="Q20" s="12"/>
    </row>
    <row r="21" spans="1:17" ht="12.75" customHeight="1" x14ac:dyDescent="0.2">
      <c r="A21" s="1076"/>
      <c r="B21" s="126" t="s">
        <v>53</v>
      </c>
      <c r="C21" s="2">
        <f>IF(měs_index_d!C12="","",měs_index_d!C12)</f>
        <v>211198.712</v>
      </c>
      <c r="D21" s="2">
        <f>IF(měs_index_d!D12="","",měs_index_d!D12)</f>
        <v>201194.2</v>
      </c>
      <c r="E21" s="2">
        <f>IF(měs_index_d!E12="","",měs_index_d!E12)</f>
        <v>221270.848</v>
      </c>
      <c r="F21" s="2">
        <f>IF(měs_index_d!F12="","",měs_index_d!F12)</f>
        <v>207336.27100000001</v>
      </c>
      <c r="G21" s="5">
        <f>IF(měs_index_d!G12="","",měs_index_d!G12)</f>
        <v>220509.489</v>
      </c>
      <c r="H21" s="2">
        <f>IF(měs_index_d!H12="","",měs_index_d!H12)</f>
        <v>228063.39</v>
      </c>
      <c r="I21" s="2">
        <f>IF(měs_index_d!I12="","",měs_index_d!I12)</f>
        <v>200845.114</v>
      </c>
      <c r="J21" s="2">
        <f>IF(měs_index_d!J12="","",měs_index_d!J12)</f>
        <v>204842.946</v>
      </c>
      <c r="K21" s="2">
        <f>IF(měs_index_d!K12="","",měs_index_d!K12)</f>
        <v>210220.28</v>
      </c>
      <c r="L21" s="2">
        <f>IF(měs_index_d!L12="","",měs_index_d!L12)</f>
        <v>248880.04800000001</v>
      </c>
      <c r="M21" s="2">
        <f>IF(měs_index_d!M12="","",měs_index_d!M12)</f>
        <v>240936.97099999999</v>
      </c>
      <c r="N21" s="2">
        <f>IF(měs_index_d!N12="","",měs_index_d!N12)</f>
        <v>182428.785</v>
      </c>
      <c r="O21" s="150">
        <f>seskup.Kč!N10</f>
        <v>2577727.0529999998</v>
      </c>
      <c r="P21" s="79"/>
      <c r="Q21" s="12"/>
    </row>
    <row r="22" spans="1:17" ht="12.75" customHeight="1" x14ac:dyDescent="0.2">
      <c r="A22" s="1076"/>
      <c r="B22" s="85" t="s">
        <v>51</v>
      </c>
      <c r="C22" s="130">
        <f>IF(C20="","",SUM(C20:C21))</f>
        <v>523133.58600000001</v>
      </c>
      <c r="D22" s="130">
        <f t="shared" ref="D22:N22" si="12">IF(D20="","",SUM(D20:D21))</f>
        <v>486496.92499999999</v>
      </c>
      <c r="E22" s="130">
        <f t="shared" si="12"/>
        <v>534310.99099999992</v>
      </c>
      <c r="F22" s="130">
        <f t="shared" si="12"/>
        <v>508129.658</v>
      </c>
      <c r="G22" s="130">
        <f t="shared" si="12"/>
        <v>527189.397</v>
      </c>
      <c r="H22" s="130">
        <f t="shared" si="12"/>
        <v>544393.90100000007</v>
      </c>
      <c r="I22" s="130">
        <f t="shared" si="12"/>
        <v>478950.42800000001</v>
      </c>
      <c r="J22" s="130">
        <f t="shared" si="12"/>
        <v>487303.228</v>
      </c>
      <c r="K22" s="130">
        <f t="shared" si="12"/>
        <v>522760.75600000005</v>
      </c>
      <c r="L22" s="130">
        <f t="shared" si="12"/>
        <v>616890.51099999994</v>
      </c>
      <c r="M22" s="130">
        <f t="shared" si="12"/>
        <v>606764.68799999997</v>
      </c>
      <c r="N22" s="130">
        <f t="shared" si="12"/>
        <v>442380.19900000002</v>
      </c>
      <c r="O22" s="143">
        <f>SUM(O20:O21)</f>
        <v>6278704.267</v>
      </c>
      <c r="P22" s="79"/>
    </row>
    <row r="23" spans="1:17" ht="12.75" customHeight="1" x14ac:dyDescent="0.2">
      <c r="A23" s="1079"/>
      <c r="B23" s="87" t="s">
        <v>54</v>
      </c>
      <c r="C23" s="135">
        <f>IF(C20="","",C20-C21)</f>
        <v>100736.16200000001</v>
      </c>
      <c r="D23" s="135">
        <f t="shared" ref="D23:N23" si="13">IF(D20="","",D20-D21)</f>
        <v>84108.524999999965</v>
      </c>
      <c r="E23" s="135">
        <f t="shared" si="13"/>
        <v>91769.294999999984</v>
      </c>
      <c r="F23" s="135">
        <f t="shared" si="13"/>
        <v>93457.11599999998</v>
      </c>
      <c r="G23" s="135">
        <f t="shared" si="13"/>
        <v>86170.418999999994</v>
      </c>
      <c r="H23" s="135">
        <f t="shared" si="13"/>
        <v>88267.120999999985</v>
      </c>
      <c r="I23" s="135">
        <f t="shared" si="13"/>
        <v>77260.200000000012</v>
      </c>
      <c r="J23" s="135">
        <f t="shared" si="13"/>
        <v>77617.33600000001</v>
      </c>
      <c r="K23" s="135">
        <f t="shared" si="13"/>
        <v>102320.19600000003</v>
      </c>
      <c r="L23" s="135">
        <f t="shared" si="13"/>
        <v>119130.41499999998</v>
      </c>
      <c r="M23" s="135">
        <f t="shared" si="13"/>
        <v>124890.74600000001</v>
      </c>
      <c r="N23" s="135">
        <f t="shared" si="13"/>
        <v>77522.628999999986</v>
      </c>
      <c r="O23" s="143">
        <f>O20-O21</f>
        <v>1123250.1610000003</v>
      </c>
      <c r="P23" s="79"/>
    </row>
    <row r="24" spans="1:17" ht="12.75" customHeight="1" x14ac:dyDescent="0.2">
      <c r="A24" s="658"/>
      <c r="B24" s="444"/>
      <c r="C24" s="132"/>
      <c r="D24" s="132"/>
      <c r="E24" s="132"/>
      <c r="F24" s="132"/>
      <c r="G24" s="132"/>
      <c r="H24" s="136"/>
      <c r="I24" s="136"/>
      <c r="J24" s="136"/>
      <c r="K24" s="136"/>
      <c r="L24" s="136"/>
      <c r="M24" s="136"/>
      <c r="N24" s="136"/>
      <c r="O24" s="148"/>
      <c r="P24" s="79"/>
    </row>
    <row r="25" spans="1:17" ht="12.75" customHeight="1" x14ac:dyDescent="0.2">
      <c r="A25" s="1081" t="s">
        <v>10</v>
      </c>
      <c r="B25" s="128" t="s">
        <v>52</v>
      </c>
      <c r="C25" s="55">
        <f>IF(měs_index_v!C15="","",měs_index_v!C15)</f>
        <v>6623.3159999999998</v>
      </c>
      <c r="D25" s="55">
        <f>IF(měs_index_v!D15="","",měs_index_v!D15)</f>
        <v>6250.1779999999999</v>
      </c>
      <c r="E25" s="445">
        <f>IF(měs_index_v!E15="","",měs_index_v!E15)</f>
        <v>7012.3059999999996</v>
      </c>
      <c r="F25" s="2">
        <f>IF(měs_index_v!F15="","",měs_index_v!F15)</f>
        <v>6447.4849999999997</v>
      </c>
      <c r="G25" s="2">
        <f>IF(měs_index_v!G15="","",měs_index_v!G15)</f>
        <v>6149.6719999999996</v>
      </c>
      <c r="H25" s="2">
        <f>IF(měs_index_v!H15="","",měs_index_v!H15)</f>
        <v>7016.4489999999996</v>
      </c>
      <c r="I25" s="2">
        <f>IF(měs_index_v!I15="","",měs_index_v!I15)</f>
        <v>5641.1949999999997</v>
      </c>
      <c r="J25" s="2">
        <f>IF(měs_index_v!J15="","",měs_index_v!J15)</f>
        <v>6041.2049999999999</v>
      </c>
      <c r="K25" s="2">
        <f>IF(měs_index_v!K15="","",měs_index_v!K15)</f>
        <v>6351.7979999999998</v>
      </c>
      <c r="L25" s="2">
        <f>IF(měs_index_v!L15="","",měs_index_v!L15)</f>
        <v>7895.5460000000003</v>
      </c>
      <c r="M25" s="2">
        <f>IF(měs_index_v!M15="","",měs_index_v!M15)</f>
        <v>8415.2890000000007</v>
      </c>
      <c r="N25" s="2">
        <f>IF(měs_index_v!N15="","",měs_index_v!N15)</f>
        <v>5639.4870000000001</v>
      </c>
      <c r="O25" s="25">
        <f>seskup.Kč!I13</f>
        <v>79483.926000000007</v>
      </c>
      <c r="P25" s="79"/>
      <c r="Q25" s="12"/>
    </row>
    <row r="26" spans="1:17" ht="12.75" customHeight="1" x14ac:dyDescent="0.2">
      <c r="A26" s="1076"/>
      <c r="B26" s="126" t="s">
        <v>53</v>
      </c>
      <c r="C26" s="2">
        <f>IF(měs_index_d!C15="","",měs_index_d!C15)</f>
        <v>3381.181</v>
      </c>
      <c r="D26" s="2">
        <f>IF(měs_index_d!D15="","",měs_index_d!D15)</f>
        <v>3547.91</v>
      </c>
      <c r="E26" s="5">
        <f>IF(měs_index_d!E15="","",měs_index_d!E15)</f>
        <v>4110.4589999999998</v>
      </c>
      <c r="F26" s="2">
        <f>IF(měs_index_d!F15="","",měs_index_d!F15)</f>
        <v>3652.17</v>
      </c>
      <c r="G26" s="2">
        <f>IF(měs_index_d!G15="","",měs_index_d!G15)</f>
        <v>3714.431</v>
      </c>
      <c r="H26" s="2">
        <f>IF(měs_index_d!H15="","",měs_index_d!H15)</f>
        <v>3912.1439999999998</v>
      </c>
      <c r="I26" s="2">
        <f>IF(měs_index_d!I15="","",měs_index_d!I15)</f>
        <v>3974.7339999999999</v>
      </c>
      <c r="J26" s="2">
        <f>IF(měs_index_d!J15="","",měs_index_d!J15)</f>
        <v>3708.5329999999999</v>
      </c>
      <c r="K26" s="2">
        <f>IF(měs_index_d!K15="","",měs_index_d!K15)</f>
        <v>3796.5680000000002</v>
      </c>
      <c r="L26" s="2">
        <f>IF(měs_index_d!L15="","",měs_index_d!L15)</f>
        <v>4295.8389999999999</v>
      </c>
      <c r="M26" s="2">
        <f>IF(měs_index_d!M15="","",měs_index_d!M15)</f>
        <v>3904.8739999999998</v>
      </c>
      <c r="N26" s="2">
        <f>IF(měs_index_d!N15="","",měs_index_d!N15)</f>
        <v>3465.0619999999999</v>
      </c>
      <c r="O26" s="25">
        <f>seskup.Kč!N13</f>
        <v>45463.904000000002</v>
      </c>
      <c r="P26" s="79"/>
      <c r="Q26" s="12"/>
    </row>
    <row r="27" spans="1:17" ht="12.75" customHeight="1" x14ac:dyDescent="0.2">
      <c r="A27" s="1076"/>
      <c r="B27" s="85" t="s">
        <v>51</v>
      </c>
      <c r="C27" s="130">
        <f>IF(C25="","",SUM(C25:C26))</f>
        <v>10004.496999999999</v>
      </c>
      <c r="D27" s="130">
        <f t="shared" ref="D27:N27" si="14">IF(D25="","",SUM(D25:D26))</f>
        <v>9798.0879999999997</v>
      </c>
      <c r="E27" s="130">
        <f t="shared" si="14"/>
        <v>11122.764999999999</v>
      </c>
      <c r="F27" s="130">
        <f t="shared" si="14"/>
        <v>10099.654999999999</v>
      </c>
      <c r="G27" s="130">
        <f t="shared" si="14"/>
        <v>9864.1029999999992</v>
      </c>
      <c r="H27" s="130">
        <f t="shared" si="14"/>
        <v>10928.592999999999</v>
      </c>
      <c r="I27" s="130">
        <f t="shared" si="14"/>
        <v>9615.9290000000001</v>
      </c>
      <c r="J27" s="130">
        <f t="shared" si="14"/>
        <v>9749.7379999999994</v>
      </c>
      <c r="K27" s="130">
        <f t="shared" si="14"/>
        <v>10148.366</v>
      </c>
      <c r="L27" s="130">
        <f t="shared" si="14"/>
        <v>12191.385</v>
      </c>
      <c r="M27" s="130">
        <f t="shared" si="14"/>
        <v>12320.163</v>
      </c>
      <c r="N27" s="130">
        <f t="shared" si="14"/>
        <v>9104.5489999999991</v>
      </c>
      <c r="O27" s="140">
        <f>SUM(O25:O26)</f>
        <v>124947.83000000002</v>
      </c>
      <c r="P27" s="79"/>
    </row>
    <row r="28" spans="1:17" ht="12.75" customHeight="1" x14ac:dyDescent="0.2">
      <c r="A28" s="1079"/>
      <c r="B28" s="87" t="s">
        <v>54</v>
      </c>
      <c r="C28" s="135">
        <f>IF(C25="","",C25-C26)</f>
        <v>3242.1349999999998</v>
      </c>
      <c r="D28" s="135">
        <f t="shared" ref="D28:N28" si="15">IF(D25="","",D25-D26)</f>
        <v>2702.268</v>
      </c>
      <c r="E28" s="135">
        <f t="shared" si="15"/>
        <v>2901.8469999999998</v>
      </c>
      <c r="F28" s="135">
        <f t="shared" si="15"/>
        <v>2795.3149999999996</v>
      </c>
      <c r="G28" s="135">
        <f t="shared" si="15"/>
        <v>2435.2409999999995</v>
      </c>
      <c r="H28" s="135">
        <f t="shared" si="15"/>
        <v>3104.3049999999998</v>
      </c>
      <c r="I28" s="135">
        <f t="shared" si="15"/>
        <v>1666.4609999999998</v>
      </c>
      <c r="J28" s="135">
        <f t="shared" si="15"/>
        <v>2332.672</v>
      </c>
      <c r="K28" s="135">
        <f t="shared" si="15"/>
        <v>2555.2299999999996</v>
      </c>
      <c r="L28" s="135">
        <f t="shared" si="15"/>
        <v>3599.7070000000003</v>
      </c>
      <c r="M28" s="135">
        <f t="shared" si="15"/>
        <v>4510.4150000000009</v>
      </c>
      <c r="N28" s="135">
        <f t="shared" si="15"/>
        <v>2174.4250000000002</v>
      </c>
      <c r="O28" s="143">
        <f>O25-O26</f>
        <v>34020.022000000004</v>
      </c>
      <c r="P28" s="79"/>
    </row>
    <row r="29" spans="1:17" ht="12.75" customHeight="1" x14ac:dyDescent="0.2">
      <c r="A29" s="658"/>
      <c r="B29" s="444"/>
      <c r="C29" s="132"/>
      <c r="D29" s="132"/>
      <c r="E29" s="132"/>
      <c r="F29" s="136"/>
      <c r="G29" s="136"/>
      <c r="H29" s="136"/>
      <c r="I29" s="136"/>
      <c r="J29" s="136"/>
      <c r="K29" s="136"/>
      <c r="L29" s="136"/>
      <c r="M29" s="136"/>
      <c r="N29" s="136"/>
      <c r="O29" s="148"/>
      <c r="P29" s="79"/>
    </row>
    <row r="30" spans="1:17" ht="12.75" customHeight="1" x14ac:dyDescent="0.2">
      <c r="A30" s="29"/>
      <c r="B30" s="126" t="s">
        <v>52</v>
      </c>
      <c r="C30" s="2">
        <f>IF(měs_index_v!C18="","",měs_index_v!C18)</f>
        <v>19216.901000000002</v>
      </c>
      <c r="D30" s="2">
        <f>IF(měs_index_v!D18="","",měs_index_v!D18)</f>
        <v>16990.155999999999</v>
      </c>
      <c r="E30" s="2">
        <f>IF(měs_index_v!E18="","",měs_index_v!E18)</f>
        <v>18175.095000000001</v>
      </c>
      <c r="F30" s="2">
        <f>IF(měs_index_v!F18="","",měs_index_v!F18)</f>
        <v>16896.835999999999</v>
      </c>
      <c r="G30" s="2">
        <f>IF(měs_index_v!G18="","",měs_index_v!G18)</f>
        <v>18288.201000000001</v>
      </c>
      <c r="H30" s="2">
        <f>IF(měs_index_v!H18="","",měs_index_v!H18)</f>
        <v>19505.735000000001</v>
      </c>
      <c r="I30" s="2">
        <f>IF(měs_index_v!I18="","",měs_index_v!I18)</f>
        <v>16298.092000000001</v>
      </c>
      <c r="J30" s="2">
        <f>IF(měs_index_v!J18="","",měs_index_v!J18)</f>
        <v>17749.106</v>
      </c>
      <c r="K30" s="2">
        <f>IF(měs_index_v!K18="","",měs_index_v!K18)</f>
        <v>16697.694</v>
      </c>
      <c r="L30" s="2">
        <f>IF(měs_index_v!L18="","",měs_index_v!L18)</f>
        <v>18732.507000000001</v>
      </c>
      <c r="M30" s="2">
        <f>IF(měs_index_v!M18="","",měs_index_v!M18)</f>
        <v>19062.797999999999</v>
      </c>
      <c r="N30" s="2">
        <f>IF(měs_index_v!N18="","",měs_index_v!N18)</f>
        <v>17004.607</v>
      </c>
      <c r="O30" s="25">
        <f>seskup.Kč!I14</f>
        <v>214617.72700000001</v>
      </c>
      <c r="P30" s="79"/>
      <c r="Q30" s="12"/>
    </row>
    <row r="31" spans="1:17" ht="12.75" customHeight="1" x14ac:dyDescent="0.2">
      <c r="A31" s="29" t="s">
        <v>43</v>
      </c>
      <c r="B31" s="126" t="s">
        <v>53</v>
      </c>
      <c r="C31" s="2">
        <f>IF(měs_index_d!C18="","",měs_index_d!C18)</f>
        <v>20253.233</v>
      </c>
      <c r="D31" s="2">
        <f>IF(měs_index_d!D18="","",měs_index_d!D18)</f>
        <v>16146.491</v>
      </c>
      <c r="E31" s="2">
        <f>IF(měs_index_d!E18="","",měs_index_d!E18)</f>
        <v>19657.611000000001</v>
      </c>
      <c r="F31" s="2">
        <f>IF(měs_index_d!F18="","",měs_index_d!F18)</f>
        <v>18871.184000000001</v>
      </c>
      <c r="G31" s="2">
        <f>IF(měs_index_d!G18="","",měs_index_d!G18)</f>
        <v>22456.563999999998</v>
      </c>
      <c r="H31" s="2">
        <f>IF(měs_index_d!H18="","",měs_index_d!H18)</f>
        <v>20387.375</v>
      </c>
      <c r="I31" s="2">
        <f>IF(měs_index_d!I18="","",měs_index_d!I18)</f>
        <v>18509.524000000001</v>
      </c>
      <c r="J31" s="2">
        <f>IF(měs_index_d!J18="","",měs_index_d!J18)</f>
        <v>18895.152999999998</v>
      </c>
      <c r="K31" s="2">
        <f>IF(měs_index_d!K18="","",měs_index_d!K18)</f>
        <v>20850.238000000001</v>
      </c>
      <c r="L31" s="2">
        <f>IF(měs_index_d!L18="","",měs_index_d!L18)</f>
        <v>22598.39</v>
      </c>
      <c r="M31" s="2">
        <f>IF(měs_index_d!M18="","",měs_index_d!M18)</f>
        <v>20708.382000000001</v>
      </c>
      <c r="N31" s="446">
        <f>IF(měs_index_d!N18="","",měs_index_d!N18)</f>
        <v>16235.09</v>
      </c>
      <c r="O31" s="25">
        <f>seskup.Kč!N14</f>
        <v>235569.23300000001</v>
      </c>
      <c r="P31" s="79"/>
      <c r="Q31" s="12"/>
    </row>
    <row r="32" spans="1:17" ht="12.75" customHeight="1" x14ac:dyDescent="0.2">
      <c r="A32" s="29" t="s">
        <v>44</v>
      </c>
      <c r="B32" s="85" t="s">
        <v>51</v>
      </c>
      <c r="C32" s="130">
        <f>IF(C30="","",SUM(C30:C31))</f>
        <v>39470.134000000005</v>
      </c>
      <c r="D32" s="130">
        <f t="shared" ref="D32:N32" si="16">IF(D30="","",SUM(D30:D31))</f>
        <v>33136.646999999997</v>
      </c>
      <c r="E32" s="130">
        <f t="shared" si="16"/>
        <v>37832.706000000006</v>
      </c>
      <c r="F32" s="130">
        <f t="shared" si="16"/>
        <v>35768.020000000004</v>
      </c>
      <c r="G32" s="130">
        <f t="shared" si="16"/>
        <v>40744.764999999999</v>
      </c>
      <c r="H32" s="130">
        <f t="shared" si="16"/>
        <v>39893.11</v>
      </c>
      <c r="I32" s="130">
        <f t="shared" si="16"/>
        <v>34807.616000000002</v>
      </c>
      <c r="J32" s="130">
        <f t="shared" si="16"/>
        <v>36644.258999999998</v>
      </c>
      <c r="K32" s="130">
        <f t="shared" si="16"/>
        <v>37547.932000000001</v>
      </c>
      <c r="L32" s="130">
        <f t="shared" si="16"/>
        <v>41330.896999999997</v>
      </c>
      <c r="M32" s="130">
        <f t="shared" si="16"/>
        <v>39771.18</v>
      </c>
      <c r="N32" s="447">
        <f t="shared" si="16"/>
        <v>33239.697</v>
      </c>
      <c r="O32" s="140">
        <f>SUM(O30:O31)</f>
        <v>450186.96</v>
      </c>
      <c r="P32" s="79"/>
    </row>
    <row r="33" spans="1:17" ht="12.75" customHeight="1" thickBot="1" x14ac:dyDescent="0.25">
      <c r="A33" s="120"/>
      <c r="B33" s="87" t="s">
        <v>54</v>
      </c>
      <c r="C33" s="135">
        <f>IF(C30="","",C30-C31)</f>
        <v>-1036.3319999999985</v>
      </c>
      <c r="D33" s="135">
        <f t="shared" ref="D33:N33" si="17">IF(D30="","",D30-D31)</f>
        <v>843.66499999999905</v>
      </c>
      <c r="E33" s="135">
        <f t="shared" si="17"/>
        <v>-1482.5159999999996</v>
      </c>
      <c r="F33" s="135">
        <f t="shared" si="17"/>
        <v>-1974.3480000000018</v>
      </c>
      <c r="G33" s="135">
        <f t="shared" si="17"/>
        <v>-4168.3629999999976</v>
      </c>
      <c r="H33" s="135">
        <f t="shared" si="17"/>
        <v>-881.63999999999942</v>
      </c>
      <c r="I33" s="135">
        <f t="shared" si="17"/>
        <v>-2211.4320000000007</v>
      </c>
      <c r="J33" s="135">
        <f t="shared" si="17"/>
        <v>-1146.0469999999987</v>
      </c>
      <c r="K33" s="135">
        <f t="shared" si="17"/>
        <v>-4152.5440000000017</v>
      </c>
      <c r="L33" s="135">
        <f t="shared" si="17"/>
        <v>-3865.882999999998</v>
      </c>
      <c r="M33" s="135">
        <f t="shared" si="17"/>
        <v>-1645.5840000000026</v>
      </c>
      <c r="N33" s="448">
        <f t="shared" si="17"/>
        <v>769.51699999999983</v>
      </c>
      <c r="O33" s="141">
        <f>O30-O31</f>
        <v>-20951.505999999994</v>
      </c>
      <c r="P33" s="79"/>
    </row>
    <row r="34" spans="1:17" s="10" customFormat="1" ht="12.75" customHeight="1" thickBot="1" x14ac:dyDescent="0.25">
      <c r="A34" s="16"/>
      <c r="B34" s="113"/>
      <c r="C34" s="110"/>
      <c r="D34" s="110"/>
      <c r="E34" s="110"/>
      <c r="F34" s="110"/>
      <c r="G34" s="110"/>
      <c r="H34" s="110"/>
      <c r="I34" s="110"/>
      <c r="J34" s="110"/>
      <c r="K34" s="110"/>
      <c r="L34" s="110"/>
      <c r="M34" s="110"/>
      <c r="N34" s="110"/>
      <c r="O34" s="110"/>
      <c r="P34" s="79"/>
    </row>
    <row r="35" spans="1:17" ht="12.75" customHeight="1" x14ac:dyDescent="0.2">
      <c r="A35" s="1078" t="s">
        <v>12</v>
      </c>
      <c r="B35" s="128" t="s">
        <v>52</v>
      </c>
      <c r="C35" s="55">
        <f>IF(měs_index_v!C21="","",měs_index_v!C21)</f>
        <v>13596.782999999999</v>
      </c>
      <c r="D35" s="55">
        <f>IF(měs_index_v!D21="","",měs_index_v!D21)</f>
        <v>12511.144</v>
      </c>
      <c r="E35" s="445">
        <f>IF(měs_index_v!E21="","",měs_index_v!E21)</f>
        <v>14417.244000000001</v>
      </c>
      <c r="F35" s="55">
        <f>IF(měs_index_v!F21="","",měs_index_v!F21)</f>
        <v>13346.754000000001</v>
      </c>
      <c r="G35" s="55">
        <f>IF(měs_index_v!G21="","",měs_index_v!G21)</f>
        <v>13498.258</v>
      </c>
      <c r="H35" s="55">
        <f>IF(měs_index_v!H21="","",měs_index_v!H21)</f>
        <v>13876.566999999999</v>
      </c>
      <c r="I35" s="55">
        <f>IF(měs_index_v!I21="","",měs_index_v!I21)</f>
        <v>12638.14</v>
      </c>
      <c r="J35" s="55">
        <f>IF(měs_index_v!J21="","",měs_index_v!J21)</f>
        <v>14791.074000000001</v>
      </c>
      <c r="K35" s="55">
        <f>IF(měs_index_v!K21="","",měs_index_v!K21)</f>
        <v>14553.133</v>
      </c>
      <c r="L35" s="55">
        <f>IF(měs_index_v!L21="","",měs_index_v!L21)</f>
        <v>16686.803</v>
      </c>
      <c r="M35" s="55">
        <f>IF(měs_index_v!M21="","",měs_index_v!M21)</f>
        <v>15004.678</v>
      </c>
      <c r="N35" s="55">
        <f>IF(měs_index_v!N21="","",měs_index_v!N21)</f>
        <v>14594.088</v>
      </c>
      <c r="O35" s="46">
        <f>seskup.Kč!I17</f>
        <v>169514.666</v>
      </c>
      <c r="P35" s="79"/>
      <c r="Q35" s="12"/>
    </row>
    <row r="36" spans="1:17" ht="12.75" customHeight="1" x14ac:dyDescent="0.2">
      <c r="A36" s="1076"/>
      <c r="B36" s="126" t="s">
        <v>53</v>
      </c>
      <c r="C36" s="2">
        <f>IF(měs_index_d!C21="","",měs_index_d!C21)</f>
        <v>28925.055</v>
      </c>
      <c r="D36" s="2">
        <f>IF(měs_index_d!D21="","",měs_index_d!D21)</f>
        <v>25708.736000000001</v>
      </c>
      <c r="E36" s="5">
        <f>IF(měs_index_d!E21="","",měs_index_d!E21)</f>
        <v>25124.348999999998</v>
      </c>
      <c r="F36" s="2">
        <f>IF(měs_index_d!F21="","",měs_index_d!F21)</f>
        <v>25997.363000000001</v>
      </c>
      <c r="G36" s="2">
        <f>IF(měs_index_d!G21="","",měs_index_d!G21)</f>
        <v>26627.414000000001</v>
      </c>
      <c r="H36" s="2">
        <f>IF(měs_index_d!H21="","",měs_index_d!H21)</f>
        <v>26085.161</v>
      </c>
      <c r="I36" s="2">
        <f>IF(měs_index_d!I21="","",měs_index_d!I21)</f>
        <v>26211.288</v>
      </c>
      <c r="J36" s="2">
        <f>IF(měs_index_d!J21="","",měs_index_d!J21)</f>
        <v>28128.57</v>
      </c>
      <c r="K36" s="2">
        <f>IF(měs_index_d!K21="","",měs_index_d!K21)</f>
        <v>25499.59</v>
      </c>
      <c r="L36" s="2">
        <f>IF(měs_index_d!L21="","",měs_index_d!L21)</f>
        <v>29816.181</v>
      </c>
      <c r="M36" s="2">
        <f>IF(měs_index_d!M21="","",měs_index_d!M21)</f>
        <v>26638.782999999999</v>
      </c>
      <c r="N36" s="2">
        <f>IF(měs_index_d!N21="","",měs_index_d!N21)</f>
        <v>22291.633000000002</v>
      </c>
      <c r="O36" s="150">
        <f>seskup.Kč!N17</f>
        <v>317054.12300000002</v>
      </c>
      <c r="P36" s="79"/>
      <c r="Q36" s="12"/>
    </row>
    <row r="37" spans="1:17" ht="12.75" customHeight="1" x14ac:dyDescent="0.2">
      <c r="A37" s="1076"/>
      <c r="B37" s="85" t="s">
        <v>51</v>
      </c>
      <c r="C37" s="130">
        <f>IF(C35="","",SUM(C35:C36))</f>
        <v>42521.838000000003</v>
      </c>
      <c r="D37" s="130">
        <f t="shared" ref="D37:N37" si="18">IF(D35="","",SUM(D35:D36))</f>
        <v>38219.880000000005</v>
      </c>
      <c r="E37" s="130">
        <f t="shared" si="18"/>
        <v>39541.593000000001</v>
      </c>
      <c r="F37" s="130">
        <f t="shared" si="18"/>
        <v>39344.116999999998</v>
      </c>
      <c r="G37" s="130">
        <f t="shared" si="18"/>
        <v>40125.671999999999</v>
      </c>
      <c r="H37" s="130">
        <f t="shared" si="18"/>
        <v>39961.728000000003</v>
      </c>
      <c r="I37" s="130">
        <f t="shared" si="18"/>
        <v>38849.428</v>
      </c>
      <c r="J37" s="130">
        <f t="shared" si="18"/>
        <v>42919.644</v>
      </c>
      <c r="K37" s="130">
        <f t="shared" si="18"/>
        <v>40052.722999999998</v>
      </c>
      <c r="L37" s="130">
        <f t="shared" si="18"/>
        <v>46502.983999999997</v>
      </c>
      <c r="M37" s="130">
        <f t="shared" si="18"/>
        <v>41643.460999999996</v>
      </c>
      <c r="N37" s="130">
        <f t="shared" si="18"/>
        <v>36885.721000000005</v>
      </c>
      <c r="O37" s="140">
        <f>SUM(O35:O36)</f>
        <v>486568.78899999999</v>
      </c>
      <c r="P37" s="79"/>
    </row>
    <row r="38" spans="1:17" ht="12.75" customHeight="1" x14ac:dyDescent="0.2">
      <c r="A38" s="1079"/>
      <c r="B38" s="87" t="s">
        <v>54</v>
      </c>
      <c r="C38" s="135">
        <f>IF(C35="","",C35-C36)</f>
        <v>-15328.272000000001</v>
      </c>
      <c r="D38" s="135">
        <f t="shared" ref="D38:N38" si="19">IF(D35="","",D35-D36)</f>
        <v>-13197.592000000001</v>
      </c>
      <c r="E38" s="135">
        <f t="shared" si="19"/>
        <v>-10707.104999999998</v>
      </c>
      <c r="F38" s="135">
        <f t="shared" si="19"/>
        <v>-12650.609</v>
      </c>
      <c r="G38" s="135">
        <f t="shared" si="19"/>
        <v>-13129.156000000001</v>
      </c>
      <c r="H38" s="135">
        <f t="shared" si="19"/>
        <v>-12208.594000000001</v>
      </c>
      <c r="I38" s="135">
        <f t="shared" si="19"/>
        <v>-13573.148000000001</v>
      </c>
      <c r="J38" s="135">
        <f t="shared" si="19"/>
        <v>-13337.495999999999</v>
      </c>
      <c r="K38" s="135">
        <f t="shared" si="19"/>
        <v>-10946.457</v>
      </c>
      <c r="L38" s="135">
        <f t="shared" si="19"/>
        <v>-13129.378000000001</v>
      </c>
      <c r="M38" s="135">
        <f t="shared" si="19"/>
        <v>-11634.105</v>
      </c>
      <c r="N38" s="135">
        <f t="shared" si="19"/>
        <v>-7697.5450000000019</v>
      </c>
      <c r="O38" s="143">
        <f>O35-O36</f>
        <v>-147539.45700000002</v>
      </c>
      <c r="P38" s="79"/>
    </row>
    <row r="39" spans="1:17" s="10" customFormat="1" ht="12.75" customHeight="1" x14ac:dyDescent="0.2">
      <c r="A39" s="47"/>
      <c r="B39" s="113"/>
      <c r="C39" s="110"/>
      <c r="D39" s="110"/>
      <c r="E39" s="110"/>
      <c r="F39" s="110"/>
      <c r="G39" s="110"/>
      <c r="H39" s="110"/>
      <c r="I39" s="110"/>
      <c r="J39" s="110"/>
      <c r="K39" s="110"/>
      <c r="L39" s="110"/>
      <c r="M39" s="110"/>
      <c r="N39" s="110"/>
      <c r="O39" s="147"/>
      <c r="P39" s="79"/>
    </row>
    <row r="40" spans="1:17" ht="12.75" customHeight="1" x14ac:dyDescent="0.2">
      <c r="A40" s="35"/>
      <c r="B40" s="128" t="s">
        <v>52</v>
      </c>
      <c r="C40" s="55">
        <f>IF(měs_index_v!C24="","",měs_index_v!C24)</f>
        <v>2121.1570000000002</v>
      </c>
      <c r="D40" s="55">
        <f>IF(měs_index_v!D24="","",měs_index_v!D24)</f>
        <v>1978.72</v>
      </c>
      <c r="E40" s="55">
        <f>IF(měs_index_v!E24="","",měs_index_v!E24)</f>
        <v>2210.4639999999999</v>
      </c>
      <c r="F40" s="55">
        <f>IF(měs_index_v!F24="","",měs_index_v!F24)</f>
        <v>2149.9360000000001</v>
      </c>
      <c r="G40" s="55">
        <f>IF(měs_index_v!G24="","",měs_index_v!G24)</f>
        <v>2238.6010000000001</v>
      </c>
      <c r="H40" s="55">
        <f>IF(měs_index_v!H24="","",měs_index_v!H24)</f>
        <v>2305.9639999999999</v>
      </c>
      <c r="I40" s="55">
        <f>IF(měs_index_v!I24="","",měs_index_v!I24)</f>
        <v>1966.4159999999999</v>
      </c>
      <c r="J40" s="55">
        <f>IF(měs_index_v!J24="","",měs_index_v!J24)</f>
        <v>2242.3719999999998</v>
      </c>
      <c r="K40" s="55">
        <f>IF(měs_index_v!K24="","",měs_index_v!K24)</f>
        <v>3238.05</v>
      </c>
      <c r="L40" s="55">
        <f>IF(měs_index_v!L24="","",měs_index_v!L24)</f>
        <v>2795.2939999999999</v>
      </c>
      <c r="M40" s="55">
        <f>IF(měs_index_v!M24="","",měs_index_v!M24)</f>
        <v>2751.1590000000001</v>
      </c>
      <c r="N40" s="55">
        <f>IF(měs_index_v!N24="","",měs_index_v!N24)</f>
        <v>2164.3620000000001</v>
      </c>
      <c r="O40" s="25">
        <f>seskup.Kč!I21</f>
        <v>28162.493999999999</v>
      </c>
      <c r="P40" s="79"/>
      <c r="Q40" s="12"/>
    </row>
    <row r="41" spans="1:17" ht="12.75" customHeight="1" x14ac:dyDescent="0.2">
      <c r="A41" s="24" t="s">
        <v>129</v>
      </c>
      <c r="B41" s="126" t="s">
        <v>53</v>
      </c>
      <c r="C41" s="2">
        <f>IF(měs_index_d!C24="","",měs_index_d!C24)</f>
        <v>1787.7360000000001</v>
      </c>
      <c r="D41" s="2">
        <f>IF(měs_index_d!D24="","",měs_index_d!D24)</f>
        <v>1764.0309999999999</v>
      </c>
      <c r="E41" s="2">
        <f>IF(měs_index_d!E24="","",měs_index_d!E24)</f>
        <v>1968.606</v>
      </c>
      <c r="F41" s="2">
        <f>IF(měs_index_d!F24="","",měs_index_d!F24)</f>
        <v>1921.3979999999999</v>
      </c>
      <c r="G41" s="2">
        <f>IF(měs_index_d!G24="","",měs_index_d!G24)</f>
        <v>1985.3340000000001</v>
      </c>
      <c r="H41" s="2">
        <f>IF(měs_index_d!H24="","",měs_index_d!H24)</f>
        <v>1711.318</v>
      </c>
      <c r="I41" s="2">
        <f>IF(měs_index_d!I24="","",měs_index_d!I24)</f>
        <v>2075.2080000000001</v>
      </c>
      <c r="J41" s="2">
        <f>IF(měs_index_d!J24="","",měs_index_d!J24)</f>
        <v>1788.5940000000001</v>
      </c>
      <c r="K41" s="2">
        <f>IF(měs_index_d!K24="","",měs_index_d!K24)</f>
        <v>2301.8890000000001</v>
      </c>
      <c r="L41" s="2">
        <f>IF(měs_index_d!L24="","",měs_index_d!L24)</f>
        <v>2364.6610000000001</v>
      </c>
      <c r="M41" s="2">
        <f>IF(měs_index_d!M24="","",měs_index_d!M24)</f>
        <v>2316.3330000000001</v>
      </c>
      <c r="N41" s="2">
        <f>IF(měs_index_d!N24="","",měs_index_d!N24)</f>
        <v>1852.4880000000001</v>
      </c>
      <c r="O41" s="150">
        <f>seskup.Kč!N21</f>
        <v>23837.597000000002</v>
      </c>
      <c r="P41" s="79"/>
      <c r="Q41" s="12"/>
    </row>
    <row r="42" spans="1:17" ht="12.75" customHeight="1" x14ac:dyDescent="0.2">
      <c r="A42" s="24" t="s">
        <v>85</v>
      </c>
      <c r="B42" s="85" t="s">
        <v>51</v>
      </c>
      <c r="C42" s="130">
        <f>IF(C40="","",SUM(C40:C41))</f>
        <v>3908.893</v>
      </c>
      <c r="D42" s="130">
        <f t="shared" ref="D42:N42" si="20">IF(D40="","",SUM(D40:D41))</f>
        <v>3742.7510000000002</v>
      </c>
      <c r="E42" s="130">
        <f t="shared" si="20"/>
        <v>4179.07</v>
      </c>
      <c r="F42" s="130">
        <f t="shared" si="20"/>
        <v>4071.3339999999998</v>
      </c>
      <c r="G42" s="130">
        <f t="shared" si="20"/>
        <v>4223.9350000000004</v>
      </c>
      <c r="H42" s="130">
        <f t="shared" si="20"/>
        <v>4017.2820000000002</v>
      </c>
      <c r="I42" s="130">
        <f t="shared" si="20"/>
        <v>4041.6239999999998</v>
      </c>
      <c r="J42" s="130">
        <f t="shared" si="20"/>
        <v>4030.9659999999999</v>
      </c>
      <c r="K42" s="130">
        <f t="shared" si="20"/>
        <v>5539.9390000000003</v>
      </c>
      <c r="L42" s="130">
        <f t="shared" si="20"/>
        <v>5159.9549999999999</v>
      </c>
      <c r="M42" s="130">
        <f t="shared" si="20"/>
        <v>5067.4920000000002</v>
      </c>
      <c r="N42" s="130">
        <f t="shared" si="20"/>
        <v>4016.8500000000004</v>
      </c>
      <c r="O42" s="143">
        <f>SUM(O40:O41)</f>
        <v>52000.091</v>
      </c>
      <c r="P42" s="79"/>
    </row>
    <row r="43" spans="1:17" ht="12.75" customHeight="1" x14ac:dyDescent="0.2">
      <c r="A43" s="28"/>
      <c r="B43" s="87" t="s">
        <v>54</v>
      </c>
      <c r="C43" s="135">
        <f>IF(C40="","",C40-C41)</f>
        <v>333.42100000000005</v>
      </c>
      <c r="D43" s="135">
        <f t="shared" ref="D43:N43" si="21">IF(D40="","",D40-D41)</f>
        <v>214.68900000000008</v>
      </c>
      <c r="E43" s="135">
        <f t="shared" si="21"/>
        <v>241.85799999999995</v>
      </c>
      <c r="F43" s="135">
        <f t="shared" si="21"/>
        <v>228.53800000000024</v>
      </c>
      <c r="G43" s="135">
        <f t="shared" si="21"/>
        <v>253.26700000000005</v>
      </c>
      <c r="H43" s="135">
        <f t="shared" si="21"/>
        <v>594.64599999999996</v>
      </c>
      <c r="I43" s="135">
        <f t="shared" si="21"/>
        <v>-108.79200000000014</v>
      </c>
      <c r="J43" s="135">
        <f t="shared" si="21"/>
        <v>453.77799999999979</v>
      </c>
      <c r="K43" s="135">
        <f t="shared" si="21"/>
        <v>936.16100000000006</v>
      </c>
      <c r="L43" s="135">
        <f t="shared" si="21"/>
        <v>430.63299999999981</v>
      </c>
      <c r="M43" s="135">
        <f t="shared" si="21"/>
        <v>434.82600000000002</v>
      </c>
      <c r="N43" s="135">
        <f t="shared" si="21"/>
        <v>311.87400000000002</v>
      </c>
      <c r="O43" s="146">
        <f>O40-O41</f>
        <v>4324.8969999999972</v>
      </c>
      <c r="P43" s="79"/>
    </row>
    <row r="44" spans="1:17" s="10" customFormat="1" ht="12.75" customHeight="1" x14ac:dyDescent="0.2">
      <c r="A44" s="24"/>
      <c r="B44" s="113"/>
      <c r="C44" s="110"/>
      <c r="D44" s="110"/>
      <c r="E44" s="110"/>
      <c r="F44" s="110"/>
      <c r="G44" s="110"/>
      <c r="H44" s="110"/>
      <c r="I44" s="110"/>
      <c r="J44" s="110"/>
      <c r="K44" s="110"/>
      <c r="L44" s="110"/>
      <c r="M44" s="110"/>
      <c r="N44" s="110"/>
      <c r="O44" s="145"/>
      <c r="P44" s="79"/>
    </row>
    <row r="45" spans="1:17" ht="12.75" customHeight="1" x14ac:dyDescent="0.2">
      <c r="A45" s="31"/>
      <c r="B45" s="128" t="s">
        <v>52</v>
      </c>
      <c r="C45" s="55">
        <f>IF(měs_index_v!C27="","",měs_index_v!C27)</f>
        <v>9564.0689999999995</v>
      </c>
      <c r="D45" s="55">
        <f>IF(měs_index_v!D27="","",měs_index_v!D27)</f>
        <v>9857.4290000000001</v>
      </c>
      <c r="E45" s="55">
        <f>IF(měs_index_v!E27="","",měs_index_v!E27)</f>
        <v>11134.923000000001</v>
      </c>
      <c r="F45" s="55">
        <f>IF(měs_index_v!F27="","",měs_index_v!F27)</f>
        <v>10540.24</v>
      </c>
      <c r="G45" s="55">
        <f>IF(měs_index_v!G27="","",měs_index_v!G27)</f>
        <v>11379.191999999999</v>
      </c>
      <c r="H45" s="55">
        <f>IF(měs_index_v!H27="","",měs_index_v!H27)</f>
        <v>12532.918</v>
      </c>
      <c r="I45" s="55">
        <f>IF(měs_index_v!I27="","",měs_index_v!I27)</f>
        <v>10454.994000000001</v>
      </c>
      <c r="J45" s="55">
        <f>IF(měs_index_v!J27="","",měs_index_v!J27)</f>
        <v>13864.576999999999</v>
      </c>
      <c r="K45" s="55">
        <f>IF(měs_index_v!K27="","",měs_index_v!K27)</f>
        <v>12030.953</v>
      </c>
      <c r="L45" s="55">
        <f>IF(měs_index_v!L27="","",měs_index_v!L27)</f>
        <v>13977.137000000001</v>
      </c>
      <c r="M45" s="55">
        <f>IF(měs_index_v!M27="","",měs_index_v!M27)</f>
        <v>15345.037</v>
      </c>
      <c r="N45" s="55">
        <f>IF(měs_index_v!N27="","",měs_index_v!N27)</f>
        <v>11713.563</v>
      </c>
      <c r="O45" s="52">
        <f>seskup.Kč!I22</f>
        <v>142395.033</v>
      </c>
      <c r="P45" s="79"/>
      <c r="Q45" s="12"/>
    </row>
    <row r="46" spans="1:17" ht="12.75" customHeight="1" x14ac:dyDescent="0.2">
      <c r="A46" s="32" t="s">
        <v>88</v>
      </c>
      <c r="B46" s="126" t="s">
        <v>53</v>
      </c>
      <c r="C46" s="2">
        <f>IF(měs_index_d!C27="","",měs_index_d!C27)</f>
        <v>12364.453</v>
      </c>
      <c r="D46" s="2">
        <f>IF(měs_index_d!D27="","",měs_index_d!D27)</f>
        <v>11834.857</v>
      </c>
      <c r="E46" s="2">
        <f>IF(měs_index_d!E27="","",měs_index_d!E27)</f>
        <v>13800.325000000001</v>
      </c>
      <c r="F46" s="2">
        <f>IF(měs_index_d!F27="","",měs_index_d!F27)</f>
        <v>13087.114</v>
      </c>
      <c r="G46" s="2">
        <f>IF(měs_index_d!G27="","",měs_index_d!G27)</f>
        <v>17611.674999999999</v>
      </c>
      <c r="H46" s="2">
        <f>IF(měs_index_d!H27="","",měs_index_d!H27)</f>
        <v>17416.538</v>
      </c>
      <c r="I46" s="2">
        <f>IF(měs_index_d!I27="","",měs_index_d!I27)</f>
        <v>17737.259999999998</v>
      </c>
      <c r="J46" s="2">
        <f>IF(měs_index_d!J27="","",měs_index_d!J27)</f>
        <v>18974.504000000001</v>
      </c>
      <c r="K46" s="2">
        <f>IF(měs_index_d!K27="","",měs_index_d!K27)</f>
        <v>16366.282999999999</v>
      </c>
      <c r="L46" s="2">
        <f>IF(měs_index_d!L27="","",měs_index_d!L27)</f>
        <v>20532.261999999999</v>
      </c>
      <c r="M46" s="2">
        <f>IF(měs_index_d!M27="","",měs_index_d!M27)</f>
        <v>18961.598999999998</v>
      </c>
      <c r="N46" s="2">
        <f>IF(měs_index_d!N27="","",měs_index_d!N27)</f>
        <v>16570.337</v>
      </c>
      <c r="O46" s="25">
        <f>seskup.Kč!N22</f>
        <v>195257.20800000001</v>
      </c>
      <c r="P46" s="79"/>
      <c r="Q46" s="12"/>
    </row>
    <row r="47" spans="1:17" ht="12.75" customHeight="1" x14ac:dyDescent="0.2">
      <c r="A47" s="32" t="s">
        <v>87</v>
      </c>
      <c r="B47" s="85" t="s">
        <v>51</v>
      </c>
      <c r="C47" s="130">
        <f>IF(C45="","",SUM(C45:C46))</f>
        <v>21928.521999999997</v>
      </c>
      <c r="D47" s="130">
        <f t="shared" ref="D47:N47" si="22">IF(D45="","",SUM(D45:D46))</f>
        <v>21692.286</v>
      </c>
      <c r="E47" s="130">
        <f t="shared" si="22"/>
        <v>24935.248</v>
      </c>
      <c r="F47" s="130">
        <f t="shared" si="22"/>
        <v>23627.353999999999</v>
      </c>
      <c r="G47" s="130">
        <f t="shared" si="22"/>
        <v>28990.866999999998</v>
      </c>
      <c r="H47" s="130">
        <f t="shared" si="22"/>
        <v>29949.455999999998</v>
      </c>
      <c r="I47" s="130">
        <f t="shared" si="22"/>
        <v>28192.254000000001</v>
      </c>
      <c r="J47" s="130">
        <f t="shared" si="22"/>
        <v>32839.080999999998</v>
      </c>
      <c r="K47" s="130">
        <f t="shared" si="22"/>
        <v>28397.235999999997</v>
      </c>
      <c r="L47" s="130">
        <f t="shared" si="22"/>
        <v>34509.398999999998</v>
      </c>
      <c r="M47" s="130">
        <f t="shared" si="22"/>
        <v>34306.635999999999</v>
      </c>
      <c r="N47" s="130">
        <f t="shared" si="22"/>
        <v>28283.9</v>
      </c>
      <c r="O47" s="140">
        <f>SUM(O45:O46)</f>
        <v>337652.24100000004</v>
      </c>
      <c r="P47" s="79"/>
    </row>
    <row r="48" spans="1:17" ht="12.75" customHeight="1" x14ac:dyDescent="0.2">
      <c r="A48" s="33"/>
      <c r="B48" s="87" t="s">
        <v>54</v>
      </c>
      <c r="C48" s="135">
        <f>IF(C45="","",C45-C46)</f>
        <v>-2800.384</v>
      </c>
      <c r="D48" s="135">
        <f t="shared" ref="D48:N48" si="23">IF(D45="","",D45-D46)</f>
        <v>-1977.4279999999999</v>
      </c>
      <c r="E48" s="135">
        <f t="shared" si="23"/>
        <v>-2665.402</v>
      </c>
      <c r="F48" s="135">
        <f t="shared" si="23"/>
        <v>-2546.8739999999998</v>
      </c>
      <c r="G48" s="135">
        <f t="shared" si="23"/>
        <v>-6232.4830000000002</v>
      </c>
      <c r="H48" s="135">
        <f t="shared" si="23"/>
        <v>-4883.6200000000008</v>
      </c>
      <c r="I48" s="135">
        <f t="shared" si="23"/>
        <v>-7282.2659999999978</v>
      </c>
      <c r="J48" s="135">
        <f t="shared" si="23"/>
        <v>-5109.9270000000015</v>
      </c>
      <c r="K48" s="135">
        <f t="shared" si="23"/>
        <v>-4335.33</v>
      </c>
      <c r="L48" s="135">
        <f t="shared" si="23"/>
        <v>-6555.1249999999982</v>
      </c>
      <c r="M48" s="135">
        <f t="shared" si="23"/>
        <v>-3616.5619999999981</v>
      </c>
      <c r="N48" s="135">
        <f t="shared" si="23"/>
        <v>-4856.7739999999994</v>
      </c>
      <c r="O48" s="146">
        <f>O45-O46</f>
        <v>-52862.175000000017</v>
      </c>
      <c r="P48" s="79"/>
    </row>
    <row r="49" spans="1:17" s="10" customFormat="1" ht="12.75" customHeight="1" x14ac:dyDescent="0.2">
      <c r="A49" s="47"/>
      <c r="B49" s="113"/>
      <c r="C49" s="110"/>
      <c r="D49" s="110"/>
      <c r="E49" s="110"/>
      <c r="F49" s="110"/>
      <c r="G49" s="110"/>
      <c r="H49" s="110"/>
      <c r="I49" s="110"/>
      <c r="J49" s="110"/>
      <c r="K49" s="110"/>
      <c r="L49" s="110"/>
      <c r="M49" s="110"/>
      <c r="N49" s="110"/>
      <c r="O49" s="147"/>
      <c r="P49" s="79"/>
    </row>
    <row r="50" spans="1:17" ht="12.75" customHeight="1" x14ac:dyDescent="0.2">
      <c r="A50" s="1078" t="s">
        <v>89</v>
      </c>
      <c r="B50" s="128" t="s">
        <v>52</v>
      </c>
      <c r="C50" s="55">
        <f>IF(měs_index_v!C30="","",měs_index_v!C30)</f>
        <v>4823.5780000000004</v>
      </c>
      <c r="D50" s="55">
        <f>IF(měs_index_v!D30="","",měs_index_v!D30)</f>
        <v>4543.2910000000002</v>
      </c>
      <c r="E50" s="55">
        <f>IF(měs_index_v!E30="","",měs_index_v!E30)</f>
        <v>5150.049</v>
      </c>
      <c r="F50" s="445">
        <f>IF(měs_index_v!F30="","",měs_index_v!F30)</f>
        <v>4435.0739999999996</v>
      </c>
      <c r="G50" s="55">
        <f>IF(měs_index_v!G30="","",měs_index_v!G30)</f>
        <v>4963.893</v>
      </c>
      <c r="H50" s="55">
        <f>IF(měs_index_v!H30="","",měs_index_v!H30)</f>
        <v>5315.1580000000004</v>
      </c>
      <c r="I50" s="55">
        <f>IF(měs_index_v!I30="","",měs_index_v!I30)</f>
        <v>5918.152</v>
      </c>
      <c r="J50" s="55">
        <f>IF(měs_index_v!J30="","",měs_index_v!J30)</f>
        <v>5107.8609999999999</v>
      </c>
      <c r="K50" s="55">
        <f>IF(měs_index_v!K30="","",měs_index_v!K30)</f>
        <v>4379.1490000000003</v>
      </c>
      <c r="L50" s="55">
        <f>IF(měs_index_v!L30="","",měs_index_v!L30)</f>
        <v>5707.3580000000002</v>
      </c>
      <c r="M50" s="55">
        <f>IF(měs_index_v!M30="","",měs_index_v!M30)</f>
        <v>5919.1750000000002</v>
      </c>
      <c r="N50" s="55">
        <f>IF(měs_index_v!N30="","",měs_index_v!N30)</f>
        <v>4604.9080000000004</v>
      </c>
      <c r="O50" s="52">
        <f>seskup.Kč!I25</f>
        <v>60867.644</v>
      </c>
      <c r="P50" s="80"/>
      <c r="Q50" s="12"/>
    </row>
    <row r="51" spans="1:17" ht="12.75" customHeight="1" x14ac:dyDescent="0.2">
      <c r="A51" s="1083"/>
      <c r="B51" s="126" t="s">
        <v>53</v>
      </c>
      <c r="C51" s="2">
        <f>IF(měs_index_d!C30="","",měs_index_d!C30)</f>
        <v>51948.055</v>
      </c>
      <c r="D51" s="2">
        <f>IF(měs_index_d!D30="","",měs_index_d!D30)</f>
        <v>36322.400999999998</v>
      </c>
      <c r="E51" s="2">
        <f>IF(měs_index_d!E30="","",měs_index_d!E30)</f>
        <v>38769.504000000001</v>
      </c>
      <c r="F51" s="5">
        <f>IF(měs_index_d!F30="","",měs_index_d!F30)</f>
        <v>41735.101999999999</v>
      </c>
      <c r="G51" s="2">
        <f>IF(měs_index_d!G30="","",měs_index_d!G30)</f>
        <v>41469.593000000001</v>
      </c>
      <c r="H51" s="2">
        <f>IF(měs_index_d!H30="","",měs_index_d!H30)</f>
        <v>41809.777000000002</v>
      </c>
      <c r="I51" s="2">
        <f>IF(měs_index_d!I30="","",měs_index_d!I30)</f>
        <v>48846.114999999998</v>
      </c>
      <c r="J51" s="2">
        <f>IF(měs_index_d!J30="","",měs_index_d!J30)</f>
        <v>50960.775000000001</v>
      </c>
      <c r="K51" s="2">
        <f>IF(měs_index_d!K30="","",měs_index_d!K30)</f>
        <v>51066.311000000002</v>
      </c>
      <c r="L51" s="2">
        <f>IF(měs_index_d!L30="","",měs_index_d!L30)</f>
        <v>68046.142000000007</v>
      </c>
      <c r="M51" s="2">
        <f>IF(měs_index_d!M30="","",měs_index_d!M30)</f>
        <v>67939.157999999996</v>
      </c>
      <c r="N51" s="2">
        <f>IF(měs_index_d!N30="","",měs_index_d!N30)</f>
        <v>51999.038999999997</v>
      </c>
      <c r="O51" s="25">
        <f>seskup.Kč!N25</f>
        <v>590911.973</v>
      </c>
      <c r="P51" s="80"/>
      <c r="Q51" s="12"/>
    </row>
    <row r="52" spans="1:17" ht="12.75" customHeight="1" x14ac:dyDescent="0.2">
      <c r="A52" s="1083"/>
      <c r="B52" s="85" t="s">
        <v>51</v>
      </c>
      <c r="C52" s="130">
        <f>IF(C50="","",SUM(C50:C51))</f>
        <v>56771.633000000002</v>
      </c>
      <c r="D52" s="130">
        <f t="shared" ref="D52:N52" si="24">IF(D50="","",SUM(D50:D51))</f>
        <v>40865.691999999995</v>
      </c>
      <c r="E52" s="130">
        <f t="shared" si="24"/>
        <v>43919.553</v>
      </c>
      <c r="F52" s="130">
        <f t="shared" si="24"/>
        <v>46170.175999999999</v>
      </c>
      <c r="G52" s="130">
        <f t="shared" si="24"/>
        <v>46433.486000000004</v>
      </c>
      <c r="H52" s="130">
        <f t="shared" si="24"/>
        <v>47124.935000000005</v>
      </c>
      <c r="I52" s="130">
        <f t="shared" si="24"/>
        <v>54764.267</v>
      </c>
      <c r="J52" s="130">
        <f t="shared" si="24"/>
        <v>56068.635999999999</v>
      </c>
      <c r="K52" s="130">
        <f t="shared" si="24"/>
        <v>55445.46</v>
      </c>
      <c r="L52" s="130">
        <f t="shared" si="24"/>
        <v>73753.5</v>
      </c>
      <c r="M52" s="130">
        <f t="shared" si="24"/>
        <v>73858.332999999999</v>
      </c>
      <c r="N52" s="130">
        <f t="shared" si="24"/>
        <v>56603.947</v>
      </c>
      <c r="O52" s="140">
        <f>SUM(O50:O51)</f>
        <v>651779.61699999997</v>
      </c>
      <c r="P52" s="80"/>
    </row>
    <row r="53" spans="1:17" ht="12.75" customHeight="1" x14ac:dyDescent="0.2">
      <c r="A53" s="1084"/>
      <c r="B53" s="87" t="s">
        <v>54</v>
      </c>
      <c r="C53" s="135">
        <f>IF(C50="","",C50-C51)</f>
        <v>-47124.476999999999</v>
      </c>
      <c r="D53" s="135">
        <f t="shared" ref="D53:N53" si="25">IF(D50="","",D50-D51)</f>
        <v>-31779.109999999997</v>
      </c>
      <c r="E53" s="135">
        <f t="shared" si="25"/>
        <v>-33619.455000000002</v>
      </c>
      <c r="F53" s="135">
        <f t="shared" si="25"/>
        <v>-37300.027999999998</v>
      </c>
      <c r="G53" s="135">
        <f t="shared" si="25"/>
        <v>-36505.699999999997</v>
      </c>
      <c r="H53" s="135">
        <f t="shared" si="25"/>
        <v>-36494.618999999999</v>
      </c>
      <c r="I53" s="135">
        <f t="shared" si="25"/>
        <v>-42927.962999999996</v>
      </c>
      <c r="J53" s="135">
        <f t="shared" si="25"/>
        <v>-45852.914000000004</v>
      </c>
      <c r="K53" s="135">
        <f t="shared" si="25"/>
        <v>-46687.162000000004</v>
      </c>
      <c r="L53" s="135">
        <f t="shared" si="25"/>
        <v>-62338.784000000007</v>
      </c>
      <c r="M53" s="135">
        <f t="shared" si="25"/>
        <v>-62019.982999999993</v>
      </c>
      <c r="N53" s="135">
        <f t="shared" si="25"/>
        <v>-47394.130999999994</v>
      </c>
      <c r="O53" s="146">
        <f>O50-O51</f>
        <v>-530044.32900000003</v>
      </c>
      <c r="P53" s="81"/>
    </row>
    <row r="54" spans="1:17" ht="12.75" customHeight="1" x14ac:dyDescent="0.2">
      <c r="A54" s="34"/>
      <c r="B54" s="113"/>
      <c r="C54" s="110"/>
      <c r="D54" s="110"/>
      <c r="E54" s="110"/>
      <c r="F54" s="110"/>
      <c r="G54" s="110"/>
      <c r="H54" s="110"/>
      <c r="I54" s="110"/>
      <c r="J54" s="110"/>
      <c r="K54" s="110"/>
      <c r="L54" s="110"/>
      <c r="M54" s="110"/>
      <c r="N54" s="110"/>
      <c r="O54" s="147"/>
      <c r="P54" s="81"/>
    </row>
    <row r="55" spans="1:17" ht="12.75" customHeight="1" x14ac:dyDescent="0.2">
      <c r="A55" s="1078" t="s">
        <v>13</v>
      </c>
      <c r="B55" s="128" t="s">
        <v>52</v>
      </c>
      <c r="C55" s="55">
        <f>IF(měs_index_v!C33="","",měs_index_v!C33)</f>
        <v>175.834</v>
      </c>
      <c r="D55" s="55">
        <f>IF(měs_index_v!D33="","",měs_index_v!D33)</f>
        <v>162.797</v>
      </c>
      <c r="E55" s="445">
        <f>IF(měs_index_v!E33="","",měs_index_v!E33)</f>
        <v>180.864</v>
      </c>
      <c r="F55" s="55">
        <f>IF(měs_index_v!F33="","",měs_index_v!F33)</f>
        <v>186.852</v>
      </c>
      <c r="G55" s="55">
        <f>IF(měs_index_v!G33="","",měs_index_v!G33)</f>
        <v>263.81900000000002</v>
      </c>
      <c r="H55" s="55">
        <f>IF(měs_index_v!H33="","",měs_index_v!H33)</f>
        <v>345.59100000000001</v>
      </c>
      <c r="I55" s="55">
        <f>IF(měs_index_v!I33="","",měs_index_v!I33)</f>
        <v>335.87900000000002</v>
      </c>
      <c r="J55" s="55">
        <f>IF(měs_index_v!J33="","",měs_index_v!J33)</f>
        <v>337.61200000000002</v>
      </c>
      <c r="K55" s="55">
        <f>IF(měs_index_v!K33="","",měs_index_v!K33)</f>
        <v>320.95100000000002</v>
      </c>
      <c r="L55" s="55">
        <f>IF(měs_index_v!L33="","",měs_index_v!L33)</f>
        <v>291.76600000000002</v>
      </c>
      <c r="M55" s="55">
        <f>IF(měs_index_v!M33="","",měs_index_v!M33)</f>
        <v>271.19299999999998</v>
      </c>
      <c r="N55" s="55">
        <f>IF(měs_index_v!N33="","",měs_index_v!N33)</f>
        <v>192.304</v>
      </c>
      <c r="O55" s="52">
        <f>seskup.Kč!I27</f>
        <v>3065.4609999999998</v>
      </c>
      <c r="P55" s="80"/>
      <c r="Q55" s="12"/>
    </row>
    <row r="56" spans="1:17" ht="12.75" customHeight="1" x14ac:dyDescent="0.2">
      <c r="A56" s="1076"/>
      <c r="B56" s="126" t="s">
        <v>53</v>
      </c>
      <c r="C56" s="5">
        <f>IF(měs_index_d!C33="","",měs_index_d!C33)</f>
        <v>1992.5920000000001</v>
      </c>
      <c r="D56" s="5">
        <f>IF(měs_index_d!D33="","",měs_index_d!D33)</f>
        <v>1961.0429999999999</v>
      </c>
      <c r="E56" s="5">
        <f>IF(měs_index_d!E33="","",měs_index_d!E33)</f>
        <v>2143.366</v>
      </c>
      <c r="F56" s="5">
        <f>IF(měs_index_d!F33="","",měs_index_d!F33)</f>
        <v>1711.979</v>
      </c>
      <c r="G56" s="5">
        <f>IF(měs_index_d!G33="","",měs_index_d!G33)</f>
        <v>1614.55</v>
      </c>
      <c r="H56" s="5">
        <f>IF(měs_index_d!H33="","",měs_index_d!H33)</f>
        <v>1739.883</v>
      </c>
      <c r="I56" s="5">
        <f>IF(měs_index_d!I33="","",měs_index_d!I33)</f>
        <v>1775.5650000000001</v>
      </c>
      <c r="J56" s="5">
        <f>IF(měs_index_d!J33="","",měs_index_d!J33)</f>
        <v>1526.741</v>
      </c>
      <c r="K56" s="5">
        <f>IF(měs_index_d!K33="","",měs_index_d!K33)</f>
        <v>1457.662</v>
      </c>
      <c r="L56" s="5">
        <f>IF(měs_index_d!L33="","",měs_index_d!L33)</f>
        <v>2013.981</v>
      </c>
      <c r="M56" s="5">
        <f>IF(měs_index_d!M33="","",měs_index_d!M33)</f>
        <v>2020.5219999999999</v>
      </c>
      <c r="N56" s="5">
        <f>IF(měs_index_d!N33="","",měs_index_d!N33)</f>
        <v>1847.2719999999999</v>
      </c>
      <c r="O56" s="25">
        <f>seskup.Kč!N27</f>
        <v>21805.155999999999</v>
      </c>
      <c r="P56" s="80"/>
      <c r="Q56" s="12"/>
    </row>
    <row r="57" spans="1:17" ht="12.75" customHeight="1" x14ac:dyDescent="0.2">
      <c r="A57" s="1076"/>
      <c r="B57" s="85" t="s">
        <v>51</v>
      </c>
      <c r="C57" s="130">
        <f>IF(C55="","",SUM(C55:C56))</f>
        <v>2168.4259999999999</v>
      </c>
      <c r="D57" s="130">
        <f t="shared" ref="D57:N57" si="26">IF(D55="","",SUM(D55:D56))</f>
        <v>2123.8399999999997</v>
      </c>
      <c r="E57" s="130">
        <f t="shared" si="26"/>
        <v>2324.23</v>
      </c>
      <c r="F57" s="130">
        <f t="shared" si="26"/>
        <v>1898.8310000000001</v>
      </c>
      <c r="G57" s="130">
        <f t="shared" si="26"/>
        <v>1878.3689999999999</v>
      </c>
      <c r="H57" s="130">
        <f t="shared" si="26"/>
        <v>2085.4740000000002</v>
      </c>
      <c r="I57" s="130">
        <f t="shared" si="26"/>
        <v>2111.444</v>
      </c>
      <c r="J57" s="130">
        <f t="shared" si="26"/>
        <v>1864.3530000000001</v>
      </c>
      <c r="K57" s="130">
        <f t="shared" si="26"/>
        <v>1778.6130000000001</v>
      </c>
      <c r="L57" s="130">
        <f t="shared" si="26"/>
        <v>2305.7469999999998</v>
      </c>
      <c r="M57" s="130">
        <f t="shared" si="26"/>
        <v>2291.7150000000001</v>
      </c>
      <c r="N57" s="130">
        <f t="shared" si="26"/>
        <v>2039.576</v>
      </c>
      <c r="O57" s="140">
        <f>SUM(O55:O56)</f>
        <v>24870.616999999998</v>
      </c>
      <c r="P57" s="80"/>
    </row>
    <row r="58" spans="1:17" ht="12.75" customHeight="1" thickBot="1" x14ac:dyDescent="0.25">
      <c r="A58" s="1077"/>
      <c r="B58" s="118" t="s">
        <v>54</v>
      </c>
      <c r="C58" s="137">
        <f>IF(C55="","",C55-C56)</f>
        <v>-1816.758</v>
      </c>
      <c r="D58" s="137">
        <f t="shared" ref="D58:N58" si="27">IF(D55="","",D55-D56)</f>
        <v>-1798.2459999999999</v>
      </c>
      <c r="E58" s="137">
        <f t="shared" si="27"/>
        <v>-1962.502</v>
      </c>
      <c r="F58" s="137">
        <f t="shared" si="27"/>
        <v>-1525.127</v>
      </c>
      <c r="G58" s="137">
        <f t="shared" si="27"/>
        <v>-1350.731</v>
      </c>
      <c r="H58" s="137">
        <f t="shared" si="27"/>
        <v>-1394.2919999999999</v>
      </c>
      <c r="I58" s="137">
        <f t="shared" si="27"/>
        <v>-1439.6860000000001</v>
      </c>
      <c r="J58" s="137">
        <f t="shared" si="27"/>
        <v>-1189.1289999999999</v>
      </c>
      <c r="K58" s="137">
        <f t="shared" si="27"/>
        <v>-1136.711</v>
      </c>
      <c r="L58" s="137">
        <f t="shared" si="27"/>
        <v>-1722.2149999999999</v>
      </c>
      <c r="M58" s="137">
        <f t="shared" si="27"/>
        <v>-1749.329</v>
      </c>
      <c r="N58" s="137">
        <f t="shared" si="27"/>
        <v>-1654.9679999999998</v>
      </c>
      <c r="O58" s="141">
        <f>O55-O56</f>
        <v>-18739.695</v>
      </c>
      <c r="P58" s="10"/>
    </row>
    <row r="59" spans="1:17" ht="24" customHeight="1" thickBot="1" x14ac:dyDescent="0.25">
      <c r="A59" s="499"/>
      <c r="B59" s="500"/>
      <c r="C59" s="153"/>
      <c r="D59" s="153"/>
      <c r="E59" s="153"/>
      <c r="F59" s="153"/>
      <c r="G59" s="153"/>
      <c r="H59" s="153"/>
      <c r="I59" s="153"/>
      <c r="J59" s="153"/>
      <c r="K59" s="153"/>
      <c r="L59" s="153"/>
      <c r="M59" s="153"/>
      <c r="N59" s="153"/>
      <c r="O59" s="153"/>
      <c r="P59" s="10"/>
    </row>
    <row r="60" spans="1:17" ht="12.75" customHeight="1" thickTop="1" x14ac:dyDescent="0.2">
      <c r="A60" s="1075" t="s">
        <v>121</v>
      </c>
      <c r="B60" s="126" t="s">
        <v>52</v>
      </c>
      <c r="C60" s="2">
        <f>IF(měs_index_v!C36="","",měs_index_v!C36)</f>
        <v>328917.842</v>
      </c>
      <c r="D60" s="2">
        <f>IF(měs_index_v!D36="","",měs_index_v!D36)</f>
        <v>300318.19900000002</v>
      </c>
      <c r="E60" s="5">
        <f>IF(měs_index_v!E36="","",měs_index_v!E36)</f>
        <v>329199.96299999999</v>
      </c>
      <c r="F60" s="2">
        <f>IF(měs_index_v!F36="","",měs_index_v!F36)</f>
        <v>315952.136</v>
      </c>
      <c r="G60" s="2">
        <f>IF(měs_index_v!G36="","",měs_index_v!G36)</f>
        <v>321890.42800000001</v>
      </c>
      <c r="H60" s="2">
        <f>IF(měs_index_v!H36="","",měs_index_v!H36)</f>
        <v>333241.53899999999</v>
      </c>
      <c r="I60" s="2">
        <f>IF(měs_index_v!I36="","",měs_index_v!I36)</f>
        <v>291931.94799999997</v>
      </c>
      <c r="J60" s="2">
        <f>IF(měs_index_v!J36="","",měs_index_v!J36)</f>
        <v>297052.21100000001</v>
      </c>
      <c r="K60" s="2">
        <f>IF(měs_index_v!K36="","",měs_index_v!K36)</f>
        <v>325929.24</v>
      </c>
      <c r="L60" s="2">
        <f>IF(měs_index_v!L36="","",měs_index_v!L36)</f>
        <v>382807.484</v>
      </c>
      <c r="M60" s="2">
        <f>IF(měs_index_v!M36="","",měs_index_v!M36)</f>
        <v>380974.49599999998</v>
      </c>
      <c r="N60" s="2">
        <f>IF(měs_index_v!N36="","",měs_index_v!N36)</f>
        <v>274448.91200000001</v>
      </c>
      <c r="O60" s="25">
        <f>seskup.Kč!I28</f>
        <v>3882664.398</v>
      </c>
      <c r="P60" s="80"/>
      <c r="Q60" s="12"/>
    </row>
    <row r="61" spans="1:17" ht="12.75" customHeight="1" x14ac:dyDescent="0.2">
      <c r="A61" s="1076"/>
      <c r="B61" s="126" t="s">
        <v>53</v>
      </c>
      <c r="C61" s="3">
        <f>IF(měs_index_d!C36="","",měs_index_d!C36)</f>
        <v>237449.30799999999</v>
      </c>
      <c r="D61" s="3">
        <f>IF(měs_index_d!D36="","",měs_index_d!D36)</f>
        <v>221964.28599999999</v>
      </c>
      <c r="E61" s="450">
        <f>IF(měs_index_d!E36="","",měs_index_d!E36)</f>
        <v>245548.19399999999</v>
      </c>
      <c r="F61" s="3">
        <f>IF(měs_index_d!F36="","",měs_index_d!F36)</f>
        <v>231133.40700000001</v>
      </c>
      <c r="G61" s="3">
        <f>IF(měs_index_d!G36="","",měs_index_d!G36)</f>
        <v>248320.932</v>
      </c>
      <c r="H61" s="3">
        <f>IF(měs_index_d!H36="","",měs_index_d!H36)</f>
        <v>252951.11600000001</v>
      </c>
      <c r="I61" s="314">
        <f>IF(měs_index_d!I36="","",měs_index_d!I36)</f>
        <v>225020.23800000001</v>
      </c>
      <c r="J61" s="314">
        <f>IF(měs_index_d!J36="","",měs_index_d!J36)</f>
        <v>229069.774</v>
      </c>
      <c r="K61" s="314">
        <f>IF(měs_index_d!K36="","",měs_index_d!K36)</f>
        <v>234275.68799999999</v>
      </c>
      <c r="L61" s="314">
        <f>IF(měs_index_d!L36="","",měs_index_d!L36)</f>
        <v>276281.2</v>
      </c>
      <c r="M61" s="314">
        <f>IF(měs_index_d!M36="","",měs_index_d!M36)</f>
        <v>265834.47700000001</v>
      </c>
      <c r="N61" s="314">
        <f>IF(měs_index_d!N36="","",měs_index_d!N36)</f>
        <v>202865.34400000001</v>
      </c>
      <c r="O61" s="25">
        <f>seskup.Kč!N28</f>
        <v>2870713.963</v>
      </c>
      <c r="P61" s="80"/>
      <c r="Q61" s="12"/>
    </row>
    <row r="62" spans="1:17" ht="12.75" customHeight="1" x14ac:dyDescent="0.2">
      <c r="A62" s="1076"/>
      <c r="B62" s="85" t="s">
        <v>51</v>
      </c>
      <c r="C62" s="130">
        <f>IF(C60="","",SUM(C60:C61))</f>
        <v>566367.15</v>
      </c>
      <c r="D62" s="130">
        <f t="shared" ref="D62:N62" si="28">IF(D60="","",SUM(D60:D61))</f>
        <v>522282.48499999999</v>
      </c>
      <c r="E62" s="130">
        <f t="shared" si="28"/>
        <v>574748.15700000001</v>
      </c>
      <c r="F62" s="130">
        <f t="shared" si="28"/>
        <v>547085.54300000006</v>
      </c>
      <c r="G62" s="130">
        <f t="shared" si="28"/>
        <v>570211.36</v>
      </c>
      <c r="H62" s="130">
        <f t="shared" si="28"/>
        <v>586192.65500000003</v>
      </c>
      <c r="I62" s="130">
        <f t="shared" si="28"/>
        <v>516952.18599999999</v>
      </c>
      <c r="J62" s="130">
        <f t="shared" si="28"/>
        <v>526121.98499999999</v>
      </c>
      <c r="K62" s="130">
        <f t="shared" si="28"/>
        <v>560204.92799999996</v>
      </c>
      <c r="L62" s="130">
        <f t="shared" si="28"/>
        <v>659088.68400000001</v>
      </c>
      <c r="M62" s="130">
        <f t="shared" si="28"/>
        <v>646808.973</v>
      </c>
      <c r="N62" s="130">
        <f t="shared" si="28"/>
        <v>477314.25600000005</v>
      </c>
      <c r="O62" s="140">
        <f>SUM(O60:O61)</f>
        <v>6753378.3609999996</v>
      </c>
      <c r="P62" s="80"/>
    </row>
    <row r="63" spans="1:17" ht="12.75" customHeight="1" thickBot="1" x14ac:dyDescent="0.25">
      <c r="A63" s="1077"/>
      <c r="B63" s="88" t="s">
        <v>54</v>
      </c>
      <c r="C63" s="137">
        <f>IF(C60="","",C60-C61)</f>
        <v>91468.534000000014</v>
      </c>
      <c r="D63" s="137">
        <f t="shared" ref="D63:N63" si="29">IF(D60="","",D60-D61)</f>
        <v>78353.91300000003</v>
      </c>
      <c r="E63" s="137">
        <f t="shared" si="29"/>
        <v>83651.769</v>
      </c>
      <c r="F63" s="137">
        <f t="shared" si="29"/>
        <v>84818.728999999992</v>
      </c>
      <c r="G63" s="137">
        <f t="shared" si="29"/>
        <v>73569.496000000014</v>
      </c>
      <c r="H63" s="137">
        <f t="shared" si="29"/>
        <v>80290.422999999981</v>
      </c>
      <c r="I63" s="137">
        <f t="shared" si="29"/>
        <v>66911.709999999963</v>
      </c>
      <c r="J63" s="137">
        <f t="shared" si="29"/>
        <v>67982.437000000005</v>
      </c>
      <c r="K63" s="137">
        <f t="shared" si="29"/>
        <v>91653.551999999996</v>
      </c>
      <c r="L63" s="137">
        <f t="shared" si="29"/>
        <v>106526.28399999999</v>
      </c>
      <c r="M63" s="137">
        <f t="shared" si="29"/>
        <v>115140.01899999997</v>
      </c>
      <c r="N63" s="137">
        <f t="shared" si="29"/>
        <v>71583.567999999999</v>
      </c>
      <c r="O63" s="141">
        <f>O60-O61</f>
        <v>1011950.4350000001</v>
      </c>
      <c r="P63" s="10"/>
    </row>
    <row r="64" spans="1:17" ht="12.75" customHeight="1" x14ac:dyDescent="0.2">
      <c r="A64" s="659"/>
      <c r="B64" s="95"/>
      <c r="C64" s="96"/>
      <c r="D64" s="96"/>
      <c r="E64" s="96"/>
      <c r="F64" s="96"/>
      <c r="G64" s="96"/>
      <c r="H64" s="96"/>
      <c r="I64" s="96"/>
      <c r="J64" s="96"/>
      <c r="K64" s="96"/>
      <c r="L64" s="96"/>
      <c r="M64" s="96"/>
      <c r="N64" s="97"/>
      <c r="O64" s="96"/>
      <c r="P64" s="10"/>
    </row>
    <row r="65" spans="1:16" ht="12.75" customHeight="1" x14ac:dyDescent="0.2">
      <c r="A65" s="37" t="s">
        <v>45</v>
      </c>
      <c r="B65" s="92"/>
      <c r="C65" s="37"/>
      <c r="D65" s="10"/>
      <c r="E65" s="10"/>
      <c r="F65" s="39"/>
      <c r="G65" s="39"/>
      <c r="H65" s="10"/>
      <c r="I65" s="37"/>
      <c r="J65" s="40"/>
      <c r="K65" s="10"/>
      <c r="L65" s="10"/>
      <c r="M65" s="10"/>
      <c r="N65" s="10"/>
      <c r="P65" s="10"/>
    </row>
    <row r="66" spans="1:16" ht="12.75" customHeight="1" x14ac:dyDescent="0.2">
      <c r="A66" s="37" t="s">
        <v>161</v>
      </c>
      <c r="G66" s="15"/>
      <c r="O66" s="41" t="s">
        <v>92</v>
      </c>
    </row>
    <row r="67" spans="1:16" ht="12.75" customHeight="1" x14ac:dyDescent="0.2">
      <c r="A67" s="37"/>
      <c r="G67" s="15"/>
      <c r="O67" s="41"/>
    </row>
    <row r="68" spans="1:16" x14ac:dyDescent="0.2">
      <c r="C68" s="6"/>
      <c r="D68" s="6"/>
      <c r="E68" s="6"/>
      <c r="G68" s="15"/>
      <c r="H68" s="6"/>
      <c r="I68" s="6"/>
      <c r="J68" s="6"/>
      <c r="K68" s="6"/>
      <c r="L68" s="6"/>
      <c r="M68" s="6"/>
    </row>
    <row r="69" spans="1:16" x14ac:dyDescent="0.2">
      <c r="A69" s="11"/>
      <c r="B69" s="93"/>
      <c r="C69" s="10"/>
      <c r="D69" s="10"/>
      <c r="E69" s="10"/>
      <c r="F69" s="43"/>
      <c r="G69" s="43"/>
      <c r="H69" s="10"/>
      <c r="I69" s="10"/>
      <c r="J69" s="10"/>
      <c r="K69" s="10"/>
      <c r="L69" s="10"/>
      <c r="M69" s="10"/>
    </row>
    <row r="70" spans="1:16" x14ac:dyDescent="0.2">
      <c r="B70" s="93"/>
      <c r="C70" s="14"/>
      <c r="D70" s="14"/>
      <c r="E70" s="14"/>
      <c r="F70" s="43"/>
      <c r="G70" s="43"/>
      <c r="H70" s="14"/>
      <c r="I70" s="14"/>
      <c r="J70" s="14"/>
      <c r="K70" s="6"/>
      <c r="L70" s="6"/>
      <c r="M70" s="6"/>
    </row>
    <row r="71" spans="1:16" x14ac:dyDescent="0.2">
      <c r="A71" s="11"/>
      <c r="B71" s="92"/>
      <c r="C71" s="9"/>
      <c r="D71" s="9"/>
      <c r="E71" s="9"/>
      <c r="F71" s="44"/>
      <c r="G71" s="44"/>
      <c r="H71" s="9"/>
      <c r="I71" s="9"/>
      <c r="J71" s="9"/>
      <c r="K71" s="9"/>
      <c r="L71" s="9"/>
      <c r="M71" s="9"/>
    </row>
    <row r="72" spans="1:16" x14ac:dyDescent="0.2">
      <c r="A72" s="11"/>
      <c r="B72" s="92"/>
      <c r="C72" s="9"/>
      <c r="D72" s="9"/>
      <c r="E72" s="9"/>
      <c r="F72" s="44"/>
      <c r="G72" s="44"/>
      <c r="H72" s="9"/>
      <c r="I72" s="9"/>
      <c r="J72" s="9"/>
      <c r="K72" s="9"/>
      <c r="L72" s="9"/>
      <c r="M72" s="9"/>
    </row>
    <row r="73" spans="1:16" x14ac:dyDescent="0.2">
      <c r="G73" s="15"/>
    </row>
    <row r="74" spans="1:16" x14ac:dyDescent="0.2">
      <c r="G74" s="15"/>
    </row>
    <row r="75" spans="1:16" x14ac:dyDescent="0.2">
      <c r="G75" s="15"/>
    </row>
    <row r="76" spans="1:16" x14ac:dyDescent="0.2">
      <c r="G76" s="15"/>
    </row>
    <row r="77" spans="1:16" x14ac:dyDescent="0.2">
      <c r="G77" s="15"/>
    </row>
    <row r="78" spans="1:16" x14ac:dyDescent="0.2">
      <c r="G78" s="15"/>
    </row>
    <row r="79" spans="1:16" x14ac:dyDescent="0.2">
      <c r="G79" s="15"/>
    </row>
    <row r="80" spans="1:16" x14ac:dyDescent="0.2">
      <c r="G80" s="15"/>
    </row>
    <row r="81" spans="7:7" x14ac:dyDescent="0.2">
      <c r="G81" s="15"/>
    </row>
    <row r="82" spans="7:7" x14ac:dyDescent="0.2">
      <c r="G82" s="15"/>
    </row>
    <row r="83" spans="7:7" x14ac:dyDescent="0.2">
      <c r="G83" s="15"/>
    </row>
    <row r="112" spans="2:13" x14ac:dyDescent="0.2">
      <c r="B112" s="91"/>
      <c r="C112" s="6"/>
      <c r="D112" s="6"/>
      <c r="E112" s="6"/>
      <c r="G112" s="6"/>
      <c r="H112" s="6"/>
      <c r="I112" s="6"/>
      <c r="J112" s="6"/>
      <c r="K112" s="6"/>
      <c r="L112" s="6"/>
      <c r="M112" s="6"/>
    </row>
    <row r="113" spans="2:13" x14ac:dyDescent="0.2">
      <c r="B113" s="94"/>
      <c r="C113" s="9"/>
      <c r="D113" s="9"/>
      <c r="E113" s="9"/>
      <c r="F113" s="44"/>
      <c r="G113" s="9"/>
      <c r="H113" s="9"/>
      <c r="I113" s="9"/>
      <c r="J113" s="9"/>
      <c r="K113" s="9"/>
      <c r="L113" s="9"/>
      <c r="M113" s="9"/>
    </row>
    <row r="114" spans="2:13" x14ac:dyDescent="0.2">
      <c r="B114" s="94"/>
      <c r="C114" s="9"/>
      <c r="D114" s="9"/>
      <c r="E114" s="9"/>
      <c r="F114" s="44"/>
      <c r="G114" s="9"/>
      <c r="H114" s="9"/>
      <c r="I114" s="9"/>
      <c r="J114" s="9"/>
      <c r="K114" s="9"/>
      <c r="L114" s="9"/>
      <c r="M114" s="9"/>
    </row>
    <row r="139" spans="2:13" x14ac:dyDescent="0.2">
      <c r="B139" s="91"/>
      <c r="C139" s="6"/>
      <c r="D139" s="6"/>
      <c r="E139" s="6"/>
      <c r="G139" s="6"/>
      <c r="H139" s="6"/>
      <c r="I139" s="6"/>
      <c r="J139" s="6"/>
      <c r="K139" s="6"/>
      <c r="L139" s="6"/>
      <c r="M139" s="6"/>
    </row>
  </sheetData>
  <sheetProtection algorithmName="SHA-512" hashValue="ZIUS4ujK8wtbjyyJZmOjQRq7U0wOWyLcereq2vyQo22CdUF9WGVpzDxrbWtQ2SRZ3BxPFXfMQcipeu3R/dBphQ==" saltValue="f4P4g8I1/gVitARwHg2THA==" spinCount="100000" sheet="1" objects="1" scenarios="1"/>
  <mergeCells count="8">
    <mergeCell ref="A60:A63"/>
    <mergeCell ref="A35:A38"/>
    <mergeCell ref="A20:A23"/>
    <mergeCell ref="A25:A28"/>
    <mergeCell ref="A2:O2"/>
    <mergeCell ref="A3:O3"/>
    <mergeCell ref="A50:A53"/>
    <mergeCell ref="A55:A58"/>
  </mergeCells>
  <phoneticPr fontId="0" type="noConversion"/>
  <hyperlinks>
    <hyperlink ref="A1" location="obsah!A1" display="obsah"/>
  </hyperlinks>
  <printOptions horizontalCentered="1"/>
  <pageMargins left="0.39370078740157483" right="0.23622047244094491" top="1.0629921259842521" bottom="0.59055118110236227" header="0.51181102362204722" footer="0.51181102362204722"/>
  <pageSetup paperSize="9" orientation="landscape" r:id="rId1"/>
  <headerFooter alignWithMargins="0"/>
  <rowBreaks count="1" manualBreakCount="1">
    <brk id="34"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R139"/>
  <sheetViews>
    <sheetView showGridLines="0" zoomScale="80" zoomScaleNormal="80" zoomScaleSheetLayoutView="85" workbookViewId="0">
      <selection activeCell="Q13" sqref="Q13"/>
    </sheetView>
  </sheetViews>
  <sheetFormatPr defaultColWidth="8.85546875" defaultRowHeight="12.75" x14ac:dyDescent="0.2"/>
  <cols>
    <col min="1" max="1" width="24.5703125" style="1" customWidth="1"/>
    <col min="2" max="2" width="7.42578125" style="89" customWidth="1"/>
    <col min="3" max="4" width="8" style="1" customWidth="1"/>
    <col min="5" max="5" width="7.5703125" style="1" customWidth="1"/>
    <col min="6" max="6" width="8" style="15" customWidth="1"/>
    <col min="7" max="7" width="9.28515625" style="1" customWidth="1"/>
    <col min="8" max="8" width="8" style="1" customWidth="1"/>
    <col min="9" max="9" width="7.85546875" style="1" customWidth="1"/>
    <col min="10" max="14" width="8" style="1" customWidth="1"/>
    <col min="15" max="15" width="9" style="15" customWidth="1"/>
    <col min="16" max="16" width="8" style="1" customWidth="1"/>
    <col min="17" max="17" width="10.42578125" style="1" customWidth="1"/>
    <col min="18" max="16384" width="8.85546875" style="1"/>
  </cols>
  <sheetData>
    <row r="1" spans="1:18" ht="14.1" customHeight="1" x14ac:dyDescent="0.2">
      <c r="A1" s="77" t="s">
        <v>98</v>
      </c>
    </row>
    <row r="2" spans="1:18" ht="22.5" customHeight="1" x14ac:dyDescent="0.2">
      <c r="A2" s="1082" t="str">
        <f>PopisTabulek!$A$41</f>
        <v>Zahraniční obchod dle jednotlivých měsíců roku 2018</v>
      </c>
      <c r="B2" s="1082"/>
      <c r="C2" s="1082"/>
      <c r="D2" s="1082"/>
      <c r="E2" s="1082"/>
      <c r="F2" s="1082"/>
      <c r="G2" s="1082"/>
      <c r="H2" s="1082"/>
      <c r="I2" s="1082"/>
      <c r="J2" s="1082"/>
      <c r="K2" s="1082"/>
      <c r="L2" s="1082"/>
      <c r="M2" s="1082"/>
      <c r="N2" s="1082"/>
      <c r="O2" s="1082"/>
    </row>
    <row r="3" spans="1:18" ht="12.95" customHeight="1" x14ac:dyDescent="0.2">
      <c r="A3" s="1071" t="str">
        <f>PopisTabulek!$A$42</f>
        <v>(rok 2018 - zpřesněné údaje k 28.2.2019)</v>
      </c>
      <c r="B3" s="1071"/>
      <c r="C3" s="1071"/>
      <c r="D3" s="1071"/>
      <c r="E3" s="1071"/>
      <c r="F3" s="1071"/>
      <c r="G3" s="1071"/>
      <c r="H3" s="1071"/>
      <c r="I3" s="1071"/>
      <c r="J3" s="1071"/>
      <c r="K3" s="1071"/>
      <c r="L3" s="1071"/>
      <c r="M3" s="1071"/>
      <c r="N3" s="1071"/>
      <c r="O3" s="1071"/>
    </row>
    <row r="4" spans="1:18" ht="12.95" customHeight="1" x14ac:dyDescent="0.2">
      <c r="A4" s="529"/>
      <c r="B4" s="90"/>
      <c r="C4" s="529"/>
      <c r="D4" s="529"/>
      <c r="E4" s="529"/>
      <c r="F4" s="529"/>
      <c r="G4" s="529"/>
      <c r="H4" s="529"/>
      <c r="I4" s="529"/>
      <c r="J4" s="529"/>
      <c r="K4" s="529"/>
      <c r="L4" s="529"/>
      <c r="M4" s="529"/>
      <c r="N4" s="529"/>
      <c r="O4" s="529"/>
    </row>
    <row r="5" spans="1:18" ht="12.95" customHeight="1" x14ac:dyDescent="0.2">
      <c r="A5" s="529"/>
      <c r="B5" s="90"/>
      <c r="C5" s="529"/>
      <c r="D5" s="529"/>
      <c r="E5" s="529"/>
      <c r="F5" s="529"/>
      <c r="G5" s="529"/>
      <c r="H5" s="529"/>
      <c r="I5" s="529"/>
      <c r="J5" s="529"/>
      <c r="K5" s="529"/>
      <c r="L5" s="529"/>
      <c r="M5" s="529"/>
      <c r="N5" s="529"/>
      <c r="O5" s="529"/>
    </row>
    <row r="6" spans="1:18" ht="15" customHeight="1" thickBot="1" x14ac:dyDescent="0.3">
      <c r="A6" s="17"/>
      <c r="B6" s="91"/>
      <c r="C6" s="6"/>
      <c r="D6" s="6"/>
      <c r="E6" s="18"/>
      <c r="F6" s="19"/>
      <c r="G6" s="18"/>
      <c r="H6" s="18"/>
      <c r="I6" s="18"/>
      <c r="J6" s="6"/>
      <c r="K6" s="6"/>
      <c r="L6" s="6"/>
      <c r="M6" s="6"/>
      <c r="O6" s="20" t="s">
        <v>49</v>
      </c>
    </row>
    <row r="7" spans="1:18" ht="22.5" customHeight="1" thickBot="1" x14ac:dyDescent="0.25">
      <c r="A7" s="102"/>
      <c r="B7" s="103">
        <f>PopisTabulek!$B$44</f>
        <v>2018</v>
      </c>
      <c r="C7" s="104" t="s">
        <v>27</v>
      </c>
      <c r="D7" s="22" t="s">
        <v>28</v>
      </c>
      <c r="E7" s="22" t="s">
        <v>29</v>
      </c>
      <c r="F7" s="22" t="s">
        <v>30</v>
      </c>
      <c r="G7" s="22" t="s">
        <v>31</v>
      </c>
      <c r="H7" s="22" t="s">
        <v>32</v>
      </c>
      <c r="I7" s="22" t="s">
        <v>33</v>
      </c>
      <c r="J7" s="22" t="s">
        <v>34</v>
      </c>
      <c r="K7" s="22" t="s">
        <v>35</v>
      </c>
      <c r="L7" s="22" t="s">
        <v>36</v>
      </c>
      <c r="M7" s="22" t="s">
        <v>37</v>
      </c>
      <c r="N7" s="22" t="s">
        <v>38</v>
      </c>
      <c r="O7" s="139" t="str">
        <f>PopisTabulek!$C$37</f>
        <v>I-XII</v>
      </c>
      <c r="P7" s="10"/>
    </row>
    <row r="8" spans="1:18" ht="3.75" customHeight="1" thickBot="1" x14ac:dyDescent="0.25">
      <c r="A8" s="122"/>
      <c r="B8" s="123"/>
      <c r="C8" s="124"/>
      <c r="D8" s="125"/>
      <c r="E8" s="125"/>
      <c r="F8" s="125"/>
      <c r="G8" s="125"/>
      <c r="H8" s="125"/>
      <c r="I8" s="125"/>
      <c r="J8" s="125"/>
      <c r="K8" s="125"/>
      <c r="L8" s="125"/>
      <c r="M8" s="125"/>
      <c r="N8" s="125"/>
      <c r="O8" s="152"/>
      <c r="P8" s="10"/>
    </row>
    <row r="9" spans="1:18" ht="15" customHeight="1" x14ac:dyDescent="0.2">
      <c r="A9" s="24"/>
      <c r="B9" s="126" t="s">
        <v>52</v>
      </c>
      <c r="C9" s="2">
        <f>IF(měs_index_v_USD!C6="","",měs_index_v_USD!C6)</f>
        <v>17637.363000000001</v>
      </c>
      <c r="D9" s="2">
        <f>IF(měs_index_v_USD!D6="","",měs_index_v_USD!D6)</f>
        <v>16463.300999999999</v>
      </c>
      <c r="E9" s="2">
        <f>IF(měs_index_v_USD!E6="","",měs_index_v_USD!E6)</f>
        <v>18012.179</v>
      </c>
      <c r="F9" s="2">
        <f>IF(měs_index_v_USD!F6="","",měs_index_v_USD!F6)</f>
        <v>17169.791000000005</v>
      </c>
      <c r="G9" s="2">
        <f>IF(měs_index_v_USD!G6="","",měs_index_v_USD!G6)</f>
        <v>16735.496999999999</v>
      </c>
      <c r="H9" s="2">
        <f>IF(měs_index_v_USD!H6="","",měs_index_v_USD!H6)</f>
        <v>17089.285</v>
      </c>
      <c r="I9" s="2">
        <f>IF(měs_index_v_USD!I6="","",měs_index_v_USD!I6)</f>
        <v>14979.35</v>
      </c>
      <c r="J9" s="2">
        <f>IF(měs_index_v_USD!J6="","",měs_index_v_USD!J6)</f>
        <v>15403.718000000001</v>
      </c>
      <c r="K9" s="2">
        <f>IF(měs_index_v_USD!K6="","",měs_index_v_USD!K6)</f>
        <v>16855.462</v>
      </c>
      <c r="L9" s="2">
        <f>IF(měs_index_v_USD!L6="","",měs_index_v_USD!L6)</f>
        <v>19306.064999999999</v>
      </c>
      <c r="M9" s="2">
        <f>IF(měs_index_v_USD!M6="","",měs_index_v_USD!M6)</f>
        <v>18960.248</v>
      </c>
      <c r="N9" s="2">
        <f>IF(měs_index_v_USD!N6="","",měs_index_v_USD!N6)</f>
        <v>13919.038</v>
      </c>
      <c r="O9" s="25">
        <f>seskup.USD!I8</f>
        <v>202531.3</v>
      </c>
      <c r="P9" s="10"/>
      <c r="Q9" s="12"/>
      <c r="R9" s="13"/>
    </row>
    <row r="10" spans="1:18" ht="15" customHeight="1" x14ac:dyDescent="0.2">
      <c r="A10" s="82" t="s">
        <v>15</v>
      </c>
      <c r="B10" s="126" t="s">
        <v>53</v>
      </c>
      <c r="C10" s="2">
        <f>IF(měs_index_d_USD!C6="","",měs_index_d_USD!C6)</f>
        <v>15902.386999999999</v>
      </c>
      <c r="D10" s="2">
        <f>IF(měs_index_d_USD!D6="","",měs_index_d_USD!D6)</f>
        <v>14555.724</v>
      </c>
      <c r="E10" s="2">
        <f>IF(měs_index_d_USD!E6="","",měs_index_d_USD!E6)</f>
        <v>15854.720000000001</v>
      </c>
      <c r="F10" s="2">
        <f>IF(měs_index_d_USD!F6="","",měs_index_d_USD!F6)</f>
        <v>15210.635</v>
      </c>
      <c r="G10" s="2">
        <f>IF(měs_index_d_USD!G6="","",měs_index_d_USD!G6)</f>
        <v>15470.533000000001</v>
      </c>
      <c r="H10" s="2">
        <f>IF(měs_index_d_USD!H6="","",měs_index_d_USD!H6)</f>
        <v>15453.725999999999</v>
      </c>
      <c r="I10" s="2">
        <f>IF(měs_index_d_USD!I6="","",měs_index_d_USD!I6)</f>
        <v>14464.753000000001</v>
      </c>
      <c r="J10" s="2">
        <f>IF(měs_index_d_USD!J6="","",měs_index_d_USD!J6)</f>
        <v>14784.669000000002</v>
      </c>
      <c r="K10" s="2">
        <f>IF(měs_index_d_USD!K6="","",měs_index_d_USD!K6)</f>
        <v>15099.682000000001</v>
      </c>
      <c r="L10" s="2">
        <f>IF(měs_index_d_USD!L6="","",měs_index_d_USD!L6)</f>
        <v>17725.04</v>
      </c>
      <c r="M10" s="2">
        <f>IF(měs_index_d_USD!M6="","",měs_index_d_USD!M6)</f>
        <v>16805.163000000004</v>
      </c>
      <c r="N10" s="2">
        <f>IF(měs_index_d_USD!N6="","",měs_index_d_USD!N6)</f>
        <v>13074.063</v>
      </c>
      <c r="O10" s="25">
        <f>seskup.USD!N8</f>
        <v>184401.09899999999</v>
      </c>
      <c r="P10" s="10"/>
      <c r="Q10" s="12"/>
      <c r="R10" s="13"/>
    </row>
    <row r="11" spans="1:18" ht="15" customHeight="1" x14ac:dyDescent="0.2">
      <c r="A11" s="82" t="s">
        <v>101</v>
      </c>
      <c r="B11" s="85" t="s">
        <v>51</v>
      </c>
      <c r="C11" s="130">
        <f>IF(C9="","",SUM(C9:C10))</f>
        <v>33539.75</v>
      </c>
      <c r="D11" s="130">
        <f t="shared" ref="D11:N11" si="0">IF(D9="","",SUM(D9:D10))</f>
        <v>31019.025000000001</v>
      </c>
      <c r="E11" s="130">
        <f t="shared" si="0"/>
        <v>33866.899000000005</v>
      </c>
      <c r="F11" s="130">
        <f t="shared" si="0"/>
        <v>32380.426000000007</v>
      </c>
      <c r="G11" s="130">
        <f t="shared" si="0"/>
        <v>32206.03</v>
      </c>
      <c r="H11" s="130">
        <f t="shared" si="0"/>
        <v>32543.010999999999</v>
      </c>
      <c r="I11" s="130">
        <f t="shared" si="0"/>
        <v>29444.103000000003</v>
      </c>
      <c r="J11" s="130">
        <f t="shared" si="0"/>
        <v>30188.387000000002</v>
      </c>
      <c r="K11" s="130">
        <f t="shared" si="0"/>
        <v>31955.144</v>
      </c>
      <c r="L11" s="130">
        <f t="shared" si="0"/>
        <v>37031.104999999996</v>
      </c>
      <c r="M11" s="130">
        <f t="shared" si="0"/>
        <v>35765.411000000007</v>
      </c>
      <c r="N11" s="130">
        <f t="shared" si="0"/>
        <v>26993.101000000002</v>
      </c>
      <c r="O11" s="140">
        <f>SUM(O9:O10)</f>
        <v>386932.39899999998</v>
      </c>
      <c r="P11" s="10"/>
      <c r="R11" s="13"/>
    </row>
    <row r="12" spans="1:18" ht="15" customHeight="1" thickBot="1" x14ac:dyDescent="0.25">
      <c r="A12" s="36"/>
      <c r="B12" s="98" t="s">
        <v>54</v>
      </c>
      <c r="C12" s="131">
        <f>IF(C9="","",C9-C10)</f>
        <v>1734.9760000000024</v>
      </c>
      <c r="D12" s="131">
        <f t="shared" ref="D12:N12" si="1">IF(D9="","",D9-D10)</f>
        <v>1907.5769999999993</v>
      </c>
      <c r="E12" s="131">
        <f t="shared" si="1"/>
        <v>2157.4589999999989</v>
      </c>
      <c r="F12" s="131">
        <f t="shared" si="1"/>
        <v>1959.1560000000045</v>
      </c>
      <c r="G12" s="131">
        <f t="shared" si="1"/>
        <v>1264.9639999999981</v>
      </c>
      <c r="H12" s="131">
        <f t="shared" si="1"/>
        <v>1635.5590000000011</v>
      </c>
      <c r="I12" s="131">
        <f t="shared" si="1"/>
        <v>514.59699999999975</v>
      </c>
      <c r="J12" s="131">
        <f t="shared" si="1"/>
        <v>619.04899999999907</v>
      </c>
      <c r="K12" s="131">
        <f t="shared" si="1"/>
        <v>1755.7799999999988</v>
      </c>
      <c r="L12" s="131">
        <f t="shared" si="1"/>
        <v>1581.0249999999978</v>
      </c>
      <c r="M12" s="131">
        <f t="shared" si="1"/>
        <v>2155.0849999999955</v>
      </c>
      <c r="N12" s="131">
        <f t="shared" si="1"/>
        <v>844.97500000000036</v>
      </c>
      <c r="O12" s="149">
        <f t="shared" ref="O12" si="2">O9-O10</f>
        <v>18130.201000000001</v>
      </c>
      <c r="P12" s="78"/>
      <c r="R12" s="13"/>
    </row>
    <row r="13" spans="1:18" ht="6" customHeight="1" thickTop="1" x14ac:dyDescent="0.2">
      <c r="A13" s="27"/>
      <c r="B13" s="112"/>
      <c r="C13" s="132"/>
      <c r="D13" s="132"/>
      <c r="E13" s="132"/>
      <c r="F13" s="132"/>
      <c r="G13" s="132"/>
      <c r="H13" s="132"/>
      <c r="I13" s="132"/>
      <c r="J13" s="132"/>
      <c r="K13" s="132"/>
      <c r="L13" s="132"/>
      <c r="M13" s="132"/>
      <c r="N13" s="132"/>
      <c r="O13" s="133"/>
      <c r="P13" s="78"/>
      <c r="R13" s="13"/>
    </row>
    <row r="14" spans="1:18" ht="36.75" customHeight="1" thickBot="1" x14ac:dyDescent="0.25">
      <c r="A14" s="79"/>
      <c r="B14" s="109"/>
      <c r="C14" s="110"/>
      <c r="D14" s="110"/>
      <c r="E14" s="110"/>
      <c r="F14" s="110"/>
      <c r="G14" s="110"/>
      <c r="H14" s="110"/>
      <c r="I14" s="110"/>
      <c r="J14" s="110"/>
      <c r="K14" s="110"/>
      <c r="L14" s="110"/>
      <c r="M14" s="110"/>
      <c r="N14" s="110"/>
      <c r="O14" s="110"/>
      <c r="P14" s="78"/>
      <c r="R14" s="13"/>
    </row>
    <row r="15" spans="1:18" ht="12.75" customHeight="1" x14ac:dyDescent="0.2">
      <c r="A15" s="111"/>
      <c r="B15" s="127" t="s">
        <v>52</v>
      </c>
      <c r="C15" s="83">
        <f>IF(měs_index_v_USD!C9="","",měs_index_v_USD!C9)</f>
        <v>16186.27</v>
      </c>
      <c r="D15" s="83">
        <f>IF(měs_index_v_USD!D9="","",měs_index_v_USD!D9)</f>
        <v>15046.477000000001</v>
      </c>
      <c r="E15" s="83">
        <f>IF(měs_index_v_USD!E9="","",měs_index_v_USD!E9)</f>
        <v>16406.866000000002</v>
      </c>
      <c r="F15" s="83">
        <f>IF(měs_index_v_USD!F9="","",měs_index_v_USD!F9)</f>
        <v>15686.107</v>
      </c>
      <c r="G15" s="83">
        <f>IF(měs_index_v_USD!G9="","",měs_index_v_USD!G9)</f>
        <v>15246.236999999999</v>
      </c>
      <c r="H15" s="83">
        <f>IF(měs_index_v_USD!H9="","",měs_index_v_USD!H9)</f>
        <v>15531.97</v>
      </c>
      <c r="I15" s="83">
        <f>IF(měs_index_v_USD!I9="","",měs_index_v_USD!I9)</f>
        <v>13563.79</v>
      </c>
      <c r="J15" s="83">
        <f>IF(měs_index_v_USD!J9="","",měs_index_v_USD!J9)</f>
        <v>13769.641</v>
      </c>
      <c r="K15" s="83">
        <f>IF(měs_index_v_USD!K9="","",měs_index_v_USD!K9)</f>
        <v>15283.267</v>
      </c>
      <c r="L15" s="83">
        <f>IF(měs_index_v_USD!L9="","",měs_index_v_USD!L9)</f>
        <v>17551.189999999999</v>
      </c>
      <c r="M15" s="83">
        <f>IF(měs_index_v_USD!M9="","",měs_index_v_USD!M9)</f>
        <v>17238.156999999999</v>
      </c>
      <c r="N15" s="83">
        <f>IF(měs_index_v_USD!N9="","",měs_index_v_USD!N9)</f>
        <v>12452.981</v>
      </c>
      <c r="O15" s="142">
        <f>seskup.USD!I9</f>
        <v>183962.954</v>
      </c>
      <c r="P15" s="4"/>
      <c r="Q15" s="12"/>
      <c r="R15" s="13"/>
    </row>
    <row r="16" spans="1:18" ht="12.75" customHeight="1" x14ac:dyDescent="0.2">
      <c r="A16" s="24" t="s">
        <v>41</v>
      </c>
      <c r="B16" s="126" t="s">
        <v>53</v>
      </c>
      <c r="C16" s="2">
        <f>IF(měs_index_d_USD!C9="","",měs_index_d_USD!C9)</f>
        <v>11253.263999999999</v>
      </c>
      <c r="D16" s="2">
        <f>IF(měs_index_d_USD!D9="","",měs_index_d_USD!D9)</f>
        <v>10771.901</v>
      </c>
      <c r="E16" s="2">
        <f>IF(měs_index_d_USD!E9="","",měs_index_d_USD!E9)</f>
        <v>11886.438</v>
      </c>
      <c r="F16" s="2">
        <f>IF(měs_index_d_USD!F9="","",měs_index_d_USD!F9)</f>
        <v>11123.674999999999</v>
      </c>
      <c r="G16" s="2">
        <f>IF(měs_index_d_USD!G9="","",měs_index_d_USD!G9)</f>
        <v>11358.342000000001</v>
      </c>
      <c r="H16" s="2">
        <f>IF(měs_index_d_USD!H9="","",měs_index_d_USD!H9)</f>
        <v>11432.585999999999</v>
      </c>
      <c r="I16" s="2">
        <f>IF(měs_index_d_USD!I9="","",měs_index_d_USD!I9)</f>
        <v>10095.808000000001</v>
      </c>
      <c r="J16" s="2">
        <f>IF(měs_index_d_USD!J9="","",měs_index_d_USD!J9)</f>
        <v>10226.457</v>
      </c>
      <c r="K16" s="2">
        <f>IF(měs_index_d_USD!K9="","",měs_index_d_USD!K9)</f>
        <v>10696.197</v>
      </c>
      <c r="L16" s="2">
        <f>IF(měs_index_d_USD!L9="","",měs_index_d_USD!L9)</f>
        <v>12264.811</v>
      </c>
      <c r="M16" s="2">
        <f>IF(měs_index_d_USD!M9="","",měs_index_d_USD!M9)</f>
        <v>11638.772000000001</v>
      </c>
      <c r="N16" s="2">
        <f>IF(měs_index_d_USD!N9="","",měs_index_d_USD!N9)</f>
        <v>8907.1049999999996</v>
      </c>
      <c r="O16" s="25">
        <f>seskup.USD!N9</f>
        <v>131655.35800000001</v>
      </c>
      <c r="P16" s="4"/>
      <c r="Q16" s="12"/>
      <c r="R16" s="13"/>
    </row>
    <row r="17" spans="1:18" ht="12.75" customHeight="1" x14ac:dyDescent="0.2">
      <c r="A17" s="24" t="s">
        <v>42</v>
      </c>
      <c r="B17" s="85" t="s">
        <v>51</v>
      </c>
      <c r="C17" s="130">
        <f>IF(C15="","",SUM(C15:C16))</f>
        <v>27439.534</v>
      </c>
      <c r="D17" s="130">
        <f t="shared" ref="D17:N17" si="3">IF(D15="","",SUM(D15:D16))</f>
        <v>25818.378000000001</v>
      </c>
      <c r="E17" s="130">
        <f t="shared" si="3"/>
        <v>28293.304000000004</v>
      </c>
      <c r="F17" s="130">
        <f t="shared" si="3"/>
        <v>26809.781999999999</v>
      </c>
      <c r="G17" s="130">
        <f t="shared" si="3"/>
        <v>26604.578999999998</v>
      </c>
      <c r="H17" s="130">
        <f t="shared" si="3"/>
        <v>26964.555999999997</v>
      </c>
      <c r="I17" s="130">
        <f t="shared" si="3"/>
        <v>23659.598000000002</v>
      </c>
      <c r="J17" s="130">
        <f t="shared" si="3"/>
        <v>23996.097999999998</v>
      </c>
      <c r="K17" s="130">
        <f t="shared" si="3"/>
        <v>25979.464</v>
      </c>
      <c r="L17" s="130">
        <f t="shared" si="3"/>
        <v>29816.000999999997</v>
      </c>
      <c r="M17" s="130">
        <f t="shared" si="3"/>
        <v>28876.929</v>
      </c>
      <c r="N17" s="130">
        <f t="shared" si="3"/>
        <v>21360.085999999999</v>
      </c>
      <c r="O17" s="140">
        <f>SUM(O15:O16)</f>
        <v>315618.31200000003</v>
      </c>
      <c r="P17" s="4"/>
      <c r="R17" s="13"/>
    </row>
    <row r="18" spans="1:18" ht="12.75" customHeight="1" thickBot="1" x14ac:dyDescent="0.25">
      <c r="A18" s="84"/>
      <c r="B18" s="86" t="s">
        <v>54</v>
      </c>
      <c r="C18" s="131">
        <f>IF(C15="","",C15-C16)</f>
        <v>4933.0060000000012</v>
      </c>
      <c r="D18" s="131">
        <f t="shared" ref="D18:N18" si="4">IF(D15="","",D15-D16)</f>
        <v>4274.5760000000009</v>
      </c>
      <c r="E18" s="131">
        <f t="shared" si="4"/>
        <v>4520.4280000000017</v>
      </c>
      <c r="F18" s="131">
        <f t="shared" si="4"/>
        <v>4562.4320000000007</v>
      </c>
      <c r="G18" s="131">
        <f t="shared" si="4"/>
        <v>3887.8949999999986</v>
      </c>
      <c r="H18" s="131">
        <f t="shared" si="4"/>
        <v>4099.384</v>
      </c>
      <c r="I18" s="131">
        <f t="shared" si="4"/>
        <v>3467.982</v>
      </c>
      <c r="J18" s="131">
        <f t="shared" si="4"/>
        <v>3543.1839999999993</v>
      </c>
      <c r="K18" s="131">
        <f t="shared" si="4"/>
        <v>4587.07</v>
      </c>
      <c r="L18" s="131">
        <f t="shared" si="4"/>
        <v>5286.378999999999</v>
      </c>
      <c r="M18" s="131">
        <f t="shared" si="4"/>
        <v>5599.3849999999984</v>
      </c>
      <c r="N18" s="131">
        <f t="shared" si="4"/>
        <v>3545.8760000000002</v>
      </c>
      <c r="O18" s="149">
        <f t="shared" ref="O18" si="5">O15-O16</f>
        <v>52307.59599999999</v>
      </c>
      <c r="P18" s="10"/>
      <c r="R18" s="13"/>
    </row>
    <row r="19" spans="1:18" ht="12.75" customHeight="1" thickTop="1" x14ac:dyDescent="0.2">
      <c r="A19" s="99"/>
      <c r="B19" s="100"/>
      <c r="C19" s="134"/>
      <c r="D19" s="134"/>
      <c r="E19" s="134"/>
      <c r="F19" s="134"/>
      <c r="G19" s="134"/>
      <c r="H19" s="134"/>
      <c r="I19" s="134"/>
      <c r="J19" s="134"/>
      <c r="K19" s="134"/>
      <c r="L19" s="134"/>
      <c r="M19" s="134"/>
      <c r="N19" s="134"/>
      <c r="O19" s="151"/>
      <c r="P19" s="10"/>
      <c r="R19" s="13"/>
    </row>
    <row r="20" spans="1:18" ht="12.75" customHeight="1" x14ac:dyDescent="0.2">
      <c r="A20" s="1086" t="s">
        <v>162</v>
      </c>
      <c r="B20" s="126" t="s">
        <v>52</v>
      </c>
      <c r="C20" s="55">
        <f>IF(měs_index_v_USD!C12="","",měs_index_v_USD!C12)</f>
        <v>14948</v>
      </c>
      <c r="D20" s="55">
        <f>IF(měs_index_v_USD!D12="","",měs_index_v_USD!D12)</f>
        <v>13913.134</v>
      </c>
      <c r="E20" s="55">
        <f>IF(měs_index_v_USD!E12="","",měs_index_v_USD!E12)</f>
        <v>15185.066000000001</v>
      </c>
      <c r="F20" s="55">
        <f>IF(měs_index_v_USD!F12="","",měs_index_v_USD!F12)</f>
        <v>14556.397000000001</v>
      </c>
      <c r="G20" s="445">
        <f>IF(měs_index_v_USD!G12="","",měs_index_v_USD!G12)</f>
        <v>14121.001</v>
      </c>
      <c r="H20" s="2">
        <f>IF(měs_index_v_USD!H12="","",měs_index_v_USD!H12)</f>
        <v>14330.457</v>
      </c>
      <c r="I20" s="2">
        <f>IF(měs_index_v_USD!I12="","",měs_index_v_USD!I12)</f>
        <v>12572.004000000001</v>
      </c>
      <c r="J20" s="2">
        <f>IF(měs_index_v_USD!J12="","",měs_index_v_USD!J12)</f>
        <v>12699.981</v>
      </c>
      <c r="K20" s="2">
        <f>IF(měs_index_v_USD!K12="","",měs_index_v_USD!K12)</f>
        <v>14233.558000000001</v>
      </c>
      <c r="L20" s="2">
        <f>IF(měs_index_v_USD!L12="","",měs_index_v_USD!L12)</f>
        <v>16366.932000000001</v>
      </c>
      <c r="M20" s="2">
        <f>IF(měs_index_v_USD!M12="","",měs_index_v_USD!M12)</f>
        <v>16033.823</v>
      </c>
      <c r="N20" s="2">
        <f>IF(měs_index_v_USD!N12="","",měs_index_v_USD!N12)</f>
        <v>11455.137000000001</v>
      </c>
      <c r="O20" s="25">
        <f>seskup.USD!I10</f>
        <v>170415.492</v>
      </c>
      <c r="P20" s="79"/>
      <c r="Q20" s="12"/>
      <c r="R20" s="13"/>
    </row>
    <row r="21" spans="1:18" ht="12.75" customHeight="1" x14ac:dyDescent="0.2">
      <c r="A21" s="1076"/>
      <c r="B21" s="126" t="s">
        <v>53</v>
      </c>
      <c r="C21" s="2">
        <f>IF(měs_index_d_USD!C12="","",měs_index_d_USD!C12)</f>
        <v>10120.697</v>
      </c>
      <c r="D21" s="2">
        <f>IF(měs_index_d_USD!D12="","",měs_index_d_USD!D12)</f>
        <v>9811.48</v>
      </c>
      <c r="E21" s="2">
        <f>IF(měs_index_d_USD!E12="","",měs_index_d_USD!E12)</f>
        <v>10733.487999999999</v>
      </c>
      <c r="F21" s="2">
        <f>IF(měs_index_d_USD!F12="","",měs_index_d_USD!F12)</f>
        <v>10033.695</v>
      </c>
      <c r="G21" s="5">
        <f>IF(měs_index_d_USD!G12="","",měs_index_d_USD!G12)</f>
        <v>10153.305</v>
      </c>
      <c r="H21" s="2">
        <f>IF(měs_index_d_USD!H12="","",měs_index_d_USD!H12)</f>
        <v>10331.766</v>
      </c>
      <c r="I21" s="2">
        <f>IF(měs_index_d_USD!I12="","",měs_index_d_USD!I12)</f>
        <v>9079.3870000000006</v>
      </c>
      <c r="J21" s="2">
        <f>IF(měs_index_d_USD!J12="","",měs_index_d_USD!J12)</f>
        <v>9210.15</v>
      </c>
      <c r="K21" s="2">
        <f>IF(měs_index_d_USD!K12="","",měs_index_d_USD!K12)</f>
        <v>9573.7440000000006</v>
      </c>
      <c r="L21" s="2">
        <f>IF(měs_index_d_USD!L12="","",měs_index_d_USD!L12)</f>
        <v>11068.714</v>
      </c>
      <c r="M21" s="2">
        <f>IF(měs_index_d_USD!M12="","",měs_index_d_USD!M12)</f>
        <v>10560</v>
      </c>
      <c r="N21" s="2">
        <f>IF(měs_index_d_USD!N12="","",měs_index_d_USD!N12)</f>
        <v>8038.9889999999996</v>
      </c>
      <c r="O21" s="25">
        <f>seskup.USD!N10</f>
        <v>118715.416</v>
      </c>
      <c r="P21" s="79"/>
      <c r="Q21" s="12"/>
      <c r="R21" s="13"/>
    </row>
    <row r="22" spans="1:18" ht="12.75" customHeight="1" x14ac:dyDescent="0.2">
      <c r="A22" s="1076"/>
      <c r="B22" s="85" t="s">
        <v>51</v>
      </c>
      <c r="C22" s="130">
        <f>IF(C20="","",SUM(C20:C21))</f>
        <v>25068.697</v>
      </c>
      <c r="D22" s="130">
        <f t="shared" ref="D22:N22" si="6">IF(D20="","",SUM(D20:D21))</f>
        <v>23724.614000000001</v>
      </c>
      <c r="E22" s="130">
        <f t="shared" si="6"/>
        <v>25918.554</v>
      </c>
      <c r="F22" s="130">
        <f t="shared" si="6"/>
        <v>24590.092000000001</v>
      </c>
      <c r="G22" s="130">
        <f t="shared" si="6"/>
        <v>24274.306</v>
      </c>
      <c r="H22" s="130">
        <f t="shared" si="6"/>
        <v>24662.222999999998</v>
      </c>
      <c r="I22" s="130">
        <f t="shared" si="6"/>
        <v>21651.391000000003</v>
      </c>
      <c r="J22" s="130">
        <f t="shared" si="6"/>
        <v>21910.131000000001</v>
      </c>
      <c r="K22" s="130">
        <f t="shared" si="6"/>
        <v>23807.302000000003</v>
      </c>
      <c r="L22" s="130">
        <f t="shared" si="6"/>
        <v>27435.646000000001</v>
      </c>
      <c r="M22" s="130">
        <f t="shared" si="6"/>
        <v>26593.823</v>
      </c>
      <c r="N22" s="130">
        <f t="shared" si="6"/>
        <v>19494.126</v>
      </c>
      <c r="O22" s="140">
        <f>SUM(O20:O21)</f>
        <v>289130.908</v>
      </c>
      <c r="P22" s="79"/>
      <c r="R22" s="13"/>
    </row>
    <row r="23" spans="1:18" ht="12.75" customHeight="1" x14ac:dyDescent="0.2">
      <c r="A23" s="1079"/>
      <c r="B23" s="87" t="s">
        <v>54</v>
      </c>
      <c r="C23" s="135">
        <f>IF(C20="","",C20-C21)</f>
        <v>4827.3029999999999</v>
      </c>
      <c r="D23" s="135">
        <f t="shared" ref="D23:N23" si="7">IF(D20="","",D20-D21)</f>
        <v>4101.6540000000005</v>
      </c>
      <c r="E23" s="135">
        <f t="shared" si="7"/>
        <v>4451.5780000000013</v>
      </c>
      <c r="F23" s="135">
        <f t="shared" si="7"/>
        <v>4522.7020000000011</v>
      </c>
      <c r="G23" s="135">
        <f t="shared" si="7"/>
        <v>3967.6959999999999</v>
      </c>
      <c r="H23" s="135">
        <f t="shared" si="7"/>
        <v>3998.6910000000007</v>
      </c>
      <c r="I23" s="135">
        <f t="shared" si="7"/>
        <v>3492.6170000000002</v>
      </c>
      <c r="J23" s="135">
        <f t="shared" si="7"/>
        <v>3489.8310000000001</v>
      </c>
      <c r="K23" s="135">
        <f t="shared" si="7"/>
        <v>4659.8140000000003</v>
      </c>
      <c r="L23" s="135">
        <f t="shared" si="7"/>
        <v>5298.2180000000008</v>
      </c>
      <c r="M23" s="135">
        <f t="shared" si="7"/>
        <v>5473.8230000000003</v>
      </c>
      <c r="N23" s="135">
        <f t="shared" si="7"/>
        <v>3416.148000000001</v>
      </c>
      <c r="O23" s="146">
        <f>O20-O21</f>
        <v>51700.076000000001</v>
      </c>
      <c r="P23" s="79"/>
      <c r="R23" s="13"/>
    </row>
    <row r="24" spans="1:18" ht="12.75" customHeight="1" x14ac:dyDescent="0.2">
      <c r="A24" s="660"/>
      <c r="B24" s="101"/>
      <c r="C24" s="132"/>
      <c r="D24" s="132"/>
      <c r="E24" s="132"/>
      <c r="F24" s="132"/>
      <c r="G24" s="132"/>
      <c r="H24" s="136"/>
      <c r="I24" s="136"/>
      <c r="J24" s="136"/>
      <c r="K24" s="136"/>
      <c r="L24" s="136"/>
      <c r="M24" s="136"/>
      <c r="N24" s="136"/>
      <c r="O24" s="148"/>
      <c r="P24" s="79"/>
      <c r="R24" s="13"/>
    </row>
    <row r="25" spans="1:18" ht="12.75" customHeight="1" x14ac:dyDescent="0.2">
      <c r="A25" s="1087" t="s">
        <v>10</v>
      </c>
      <c r="B25" s="126" t="s">
        <v>52</v>
      </c>
      <c r="C25" s="55">
        <f>IF(měs_index_v_USD!C15="","",měs_index_v_USD!C15)</f>
        <v>317.39100000000002</v>
      </c>
      <c r="D25" s="55">
        <f>IF(měs_index_v_USD!D15="","",měs_index_v_USD!D15)</f>
        <v>304.79700000000003</v>
      </c>
      <c r="E25" s="445">
        <f>IF(měs_index_v_USD!E15="","",měs_index_v_USD!E15)</f>
        <v>340.15600000000001</v>
      </c>
      <c r="F25" s="2">
        <f>IF(měs_index_v_USD!F15="","",měs_index_v_USD!F15)</f>
        <v>312.01499999999999</v>
      </c>
      <c r="G25" s="2">
        <f>IF(měs_index_v_USD!G15="","",měs_index_v_USD!G15)</f>
        <v>283.16000000000003</v>
      </c>
      <c r="H25" s="2">
        <f>IF(měs_index_v_USD!H15="","",měs_index_v_USD!H15)</f>
        <v>317.86</v>
      </c>
      <c r="I25" s="2">
        <f>IF(měs_index_v_USD!I15="","",měs_index_v_USD!I15)</f>
        <v>255.01499999999999</v>
      </c>
      <c r="J25" s="2">
        <f>IF(měs_index_v_USD!J15="","",měs_index_v_USD!J15)</f>
        <v>271.625</v>
      </c>
      <c r="K25" s="2">
        <f>IF(měs_index_v_USD!K15="","",měs_index_v_USD!K15)</f>
        <v>289.27</v>
      </c>
      <c r="L25" s="2">
        <f>IF(měs_index_v_USD!L15="","",měs_index_v_USD!L15)</f>
        <v>351.14699999999999</v>
      </c>
      <c r="M25" s="2">
        <f>IF(měs_index_v_USD!M15="","",měs_index_v_USD!M15)</f>
        <v>368.83300000000003</v>
      </c>
      <c r="N25" s="2">
        <f>IF(měs_index_v_USD!N15="","",měs_index_v_USD!N15)</f>
        <v>248.512</v>
      </c>
      <c r="O25" s="25">
        <f>seskup.USD!I13</f>
        <v>3659.7820000000002</v>
      </c>
      <c r="P25" s="79"/>
      <c r="Q25" s="12"/>
      <c r="R25" s="13"/>
    </row>
    <row r="26" spans="1:18" ht="12.75" customHeight="1" x14ac:dyDescent="0.2">
      <c r="A26" s="1076"/>
      <c r="B26" s="126" t="s">
        <v>53</v>
      </c>
      <c r="C26" s="2">
        <f>IF(měs_index_d_USD!C15="","",měs_index_d_USD!C15)</f>
        <v>162.02699999999999</v>
      </c>
      <c r="D26" s="2">
        <f>IF(měs_index_d_USD!D15="","",měs_index_d_USD!D15)</f>
        <v>173.018</v>
      </c>
      <c r="E26" s="5">
        <f>IF(měs_index_d_USD!E15="","",měs_index_d_USD!E15)</f>
        <v>199.392</v>
      </c>
      <c r="F26" s="2">
        <f>IF(měs_index_d_USD!F15="","",měs_index_d_USD!F15)</f>
        <v>176.74100000000001</v>
      </c>
      <c r="G26" s="2">
        <f>IF(měs_index_d_USD!G15="","",měs_index_d_USD!G15)</f>
        <v>171.03</v>
      </c>
      <c r="H26" s="2">
        <f>IF(měs_index_d_USD!H15="","",měs_index_d_USD!H15)</f>
        <v>177.22900000000001</v>
      </c>
      <c r="I26" s="2">
        <f>IF(měs_index_d_USD!I15="","",měs_index_d_USD!I15)</f>
        <v>179.68100000000001</v>
      </c>
      <c r="J26" s="2">
        <f>IF(měs_index_d_USD!J15="","",měs_index_d_USD!J15)</f>
        <v>166.74299999999999</v>
      </c>
      <c r="K26" s="2">
        <f>IF(měs_index_d_USD!K15="","",měs_index_d_USD!K15)</f>
        <v>172.90100000000001</v>
      </c>
      <c r="L26" s="2">
        <f>IF(měs_index_d_USD!L15="","",měs_index_d_USD!L15)</f>
        <v>191.054</v>
      </c>
      <c r="M26" s="2">
        <f>IF(měs_index_d_USD!M15="","",měs_index_d_USD!M15)</f>
        <v>171.14599999999999</v>
      </c>
      <c r="N26" s="2">
        <f>IF(měs_index_d_USD!N15="","",měs_index_d_USD!N15)</f>
        <v>152.69300000000001</v>
      </c>
      <c r="O26" s="25">
        <f>seskup.USD!N13</f>
        <v>2093.6550000000002</v>
      </c>
      <c r="P26" s="79"/>
      <c r="Q26" s="12"/>
      <c r="R26" s="13"/>
    </row>
    <row r="27" spans="1:18" ht="12.75" customHeight="1" x14ac:dyDescent="0.2">
      <c r="A27" s="1076"/>
      <c r="B27" s="85" t="s">
        <v>51</v>
      </c>
      <c r="C27" s="130">
        <f>IF(C25="","",SUM(C25:C26))</f>
        <v>479.41800000000001</v>
      </c>
      <c r="D27" s="130">
        <f t="shared" ref="D27:N27" si="8">IF(D25="","",SUM(D25:D26))</f>
        <v>477.81500000000005</v>
      </c>
      <c r="E27" s="130">
        <f t="shared" si="8"/>
        <v>539.548</v>
      </c>
      <c r="F27" s="130">
        <f t="shared" si="8"/>
        <v>488.75599999999997</v>
      </c>
      <c r="G27" s="130">
        <f t="shared" si="8"/>
        <v>454.19000000000005</v>
      </c>
      <c r="H27" s="130">
        <f t="shared" si="8"/>
        <v>495.08900000000006</v>
      </c>
      <c r="I27" s="130">
        <f t="shared" si="8"/>
        <v>434.69600000000003</v>
      </c>
      <c r="J27" s="130">
        <f t="shared" si="8"/>
        <v>438.36799999999999</v>
      </c>
      <c r="K27" s="130">
        <f t="shared" si="8"/>
        <v>462.17099999999999</v>
      </c>
      <c r="L27" s="130">
        <f t="shared" si="8"/>
        <v>542.20100000000002</v>
      </c>
      <c r="M27" s="130">
        <f t="shared" si="8"/>
        <v>539.97900000000004</v>
      </c>
      <c r="N27" s="130">
        <f t="shared" si="8"/>
        <v>401.20500000000004</v>
      </c>
      <c r="O27" s="140">
        <f>SUM(O25:O26)</f>
        <v>5753.4369999999999</v>
      </c>
      <c r="P27" s="79"/>
      <c r="R27" s="13"/>
    </row>
    <row r="28" spans="1:18" ht="12.75" customHeight="1" x14ac:dyDescent="0.2">
      <c r="A28" s="1079"/>
      <c r="B28" s="87" t="s">
        <v>54</v>
      </c>
      <c r="C28" s="135">
        <f>IF(C25="","",C25-C26)</f>
        <v>155.36400000000003</v>
      </c>
      <c r="D28" s="135">
        <f t="shared" ref="D28:N28" si="9">IF(D25="","",D25-D26)</f>
        <v>131.77900000000002</v>
      </c>
      <c r="E28" s="135">
        <f t="shared" si="9"/>
        <v>140.76400000000001</v>
      </c>
      <c r="F28" s="135">
        <f t="shared" si="9"/>
        <v>135.27399999999997</v>
      </c>
      <c r="G28" s="135">
        <f t="shared" si="9"/>
        <v>112.13000000000002</v>
      </c>
      <c r="H28" s="135">
        <f t="shared" si="9"/>
        <v>140.631</v>
      </c>
      <c r="I28" s="135">
        <f t="shared" si="9"/>
        <v>75.333999999999975</v>
      </c>
      <c r="J28" s="135">
        <f t="shared" si="9"/>
        <v>104.88200000000001</v>
      </c>
      <c r="K28" s="135">
        <f t="shared" si="9"/>
        <v>116.36899999999997</v>
      </c>
      <c r="L28" s="135">
        <f t="shared" si="9"/>
        <v>160.09299999999999</v>
      </c>
      <c r="M28" s="135">
        <f t="shared" si="9"/>
        <v>197.68700000000004</v>
      </c>
      <c r="N28" s="135">
        <f t="shared" si="9"/>
        <v>95.818999999999988</v>
      </c>
      <c r="O28" s="146">
        <f>O25-O26</f>
        <v>1566.127</v>
      </c>
      <c r="P28" s="79"/>
      <c r="R28" s="13"/>
    </row>
    <row r="29" spans="1:18" ht="12.75" customHeight="1" x14ac:dyDescent="0.2">
      <c r="A29" s="660"/>
      <c r="B29" s="101"/>
      <c r="C29" s="132"/>
      <c r="D29" s="132"/>
      <c r="E29" s="132"/>
      <c r="F29" s="136"/>
      <c r="G29" s="136"/>
      <c r="H29" s="136"/>
      <c r="I29" s="136"/>
      <c r="J29" s="136"/>
      <c r="K29" s="136"/>
      <c r="L29" s="136"/>
      <c r="M29" s="136"/>
      <c r="N29" s="136"/>
      <c r="O29" s="148"/>
      <c r="P29" s="79"/>
      <c r="R29" s="13"/>
    </row>
    <row r="30" spans="1:18" ht="12.75" customHeight="1" x14ac:dyDescent="0.2">
      <c r="A30" s="29"/>
      <c r="B30" s="126" t="s">
        <v>52</v>
      </c>
      <c r="C30" s="2">
        <f>IF(měs_index_v_USD!C18="","",měs_index_v_USD!C18)</f>
        <v>920.87900000000002</v>
      </c>
      <c r="D30" s="2">
        <f>IF(měs_index_v_USD!D18="","",měs_index_v_USD!D18)</f>
        <v>828.54600000000005</v>
      </c>
      <c r="E30" s="2">
        <f>IF(měs_index_v_USD!E18="","",měs_index_v_USD!E18)</f>
        <v>881.64400000000001</v>
      </c>
      <c r="F30" s="2">
        <f>IF(měs_index_v_USD!F18="","",měs_index_v_USD!F18)</f>
        <v>817.69399999999996</v>
      </c>
      <c r="G30" s="2">
        <f>IF(měs_index_v_USD!G18="","",měs_index_v_USD!G18)</f>
        <v>842.07600000000002</v>
      </c>
      <c r="H30" s="2">
        <f>IF(měs_index_v_USD!H18="","",měs_index_v_USD!H18)</f>
        <v>883.65200000000004</v>
      </c>
      <c r="I30" s="2">
        <f>IF(měs_index_v_USD!I18="","",měs_index_v_USD!I18)</f>
        <v>736.77</v>
      </c>
      <c r="J30" s="2">
        <f>IF(měs_index_v_USD!J18="","",měs_index_v_USD!J18)</f>
        <v>798.03499999999997</v>
      </c>
      <c r="K30" s="2">
        <f>IF(měs_index_v_USD!K18="","",měs_index_v_USD!K18)</f>
        <v>760.43799999999999</v>
      </c>
      <c r="L30" s="2">
        <f>IF(měs_index_v_USD!L18="","",měs_index_v_USD!L18)</f>
        <v>833.11099999999999</v>
      </c>
      <c r="M30" s="2">
        <f>IF(měs_index_v_USD!M18="","",měs_index_v_USD!M18)</f>
        <v>835.50099999999998</v>
      </c>
      <c r="N30" s="2">
        <f>IF(měs_index_v_USD!N18="","",měs_index_v_USD!N18)</f>
        <v>749.33299999999997</v>
      </c>
      <c r="O30" s="25">
        <f>seskup.USD!I14</f>
        <v>9887.6790000000001</v>
      </c>
      <c r="P30" s="79"/>
      <c r="Q30" s="12"/>
      <c r="R30" s="13"/>
    </row>
    <row r="31" spans="1:18" ht="12.75" customHeight="1" x14ac:dyDescent="0.2">
      <c r="A31" s="29" t="s">
        <v>43</v>
      </c>
      <c r="B31" s="126" t="s">
        <v>53</v>
      </c>
      <c r="C31" s="2">
        <f>IF(měs_index_d_USD!C18="","",měs_index_d_USD!C18)</f>
        <v>970.54</v>
      </c>
      <c r="D31" s="2">
        <f>IF(měs_index_d_USD!D18="","",měs_index_d_USD!D18)</f>
        <v>787.40300000000002</v>
      </c>
      <c r="E31" s="2">
        <f>IF(měs_index_d_USD!E18="","",měs_index_d_USD!E18)</f>
        <v>953.55899999999997</v>
      </c>
      <c r="F31" s="2">
        <f>IF(měs_index_d_USD!F18="","",měs_index_d_USD!F18)</f>
        <v>913.24</v>
      </c>
      <c r="G31" s="2">
        <f>IF(měs_index_d_USD!G18="","",měs_index_d_USD!G18)</f>
        <v>1034.0070000000001</v>
      </c>
      <c r="H31" s="2">
        <f>IF(měs_index_d_USD!H18="","",měs_index_d_USD!H18)</f>
        <v>923.59199999999998</v>
      </c>
      <c r="I31" s="2">
        <f>IF(měs_index_d_USD!I18="","",měs_index_d_USD!I18)</f>
        <v>836.74</v>
      </c>
      <c r="J31" s="2">
        <f>IF(měs_index_d_USD!J18="","",měs_index_d_USD!J18)</f>
        <v>849.56399999999996</v>
      </c>
      <c r="K31" s="2">
        <f>IF(měs_index_d_USD!K18="","",měs_index_d_USD!K18)</f>
        <v>949.55100000000004</v>
      </c>
      <c r="L31" s="2">
        <f>IF(měs_index_d_USD!L18="","",měs_index_d_USD!L18)</f>
        <v>1005.043</v>
      </c>
      <c r="M31" s="2">
        <f>IF(měs_index_d_USD!M18="","",měs_index_d_USD!M18)</f>
        <v>907.625</v>
      </c>
      <c r="N31" s="446">
        <f>IF(měs_index_d_USD!N18="","",měs_index_d_USD!N18)</f>
        <v>715.423</v>
      </c>
      <c r="O31" s="25">
        <f>seskup.USD!N14</f>
        <v>10846.287</v>
      </c>
      <c r="P31" s="79"/>
      <c r="Q31" s="12"/>
      <c r="R31" s="13"/>
    </row>
    <row r="32" spans="1:18" ht="12.75" customHeight="1" x14ac:dyDescent="0.2">
      <c r="A32" s="29" t="s">
        <v>44</v>
      </c>
      <c r="B32" s="85" t="s">
        <v>51</v>
      </c>
      <c r="C32" s="130">
        <f>IF(C30="","",SUM(C30:C31))</f>
        <v>1891.4189999999999</v>
      </c>
      <c r="D32" s="130">
        <f t="shared" ref="D32:N32" si="10">IF(D30="","",SUM(D30:D31))</f>
        <v>1615.9490000000001</v>
      </c>
      <c r="E32" s="130">
        <f t="shared" si="10"/>
        <v>1835.203</v>
      </c>
      <c r="F32" s="130">
        <f t="shared" si="10"/>
        <v>1730.934</v>
      </c>
      <c r="G32" s="130">
        <f t="shared" si="10"/>
        <v>1876.0830000000001</v>
      </c>
      <c r="H32" s="130">
        <f t="shared" si="10"/>
        <v>1807.2440000000001</v>
      </c>
      <c r="I32" s="130">
        <f t="shared" si="10"/>
        <v>1573.51</v>
      </c>
      <c r="J32" s="130">
        <f t="shared" si="10"/>
        <v>1647.5989999999999</v>
      </c>
      <c r="K32" s="130">
        <f t="shared" si="10"/>
        <v>1709.989</v>
      </c>
      <c r="L32" s="130">
        <f t="shared" si="10"/>
        <v>1838.154</v>
      </c>
      <c r="M32" s="130">
        <f t="shared" si="10"/>
        <v>1743.126</v>
      </c>
      <c r="N32" s="447">
        <f t="shared" si="10"/>
        <v>1464.7559999999999</v>
      </c>
      <c r="O32" s="140">
        <f>SUM(O30:O31)</f>
        <v>20733.966</v>
      </c>
      <c r="P32" s="79"/>
      <c r="R32" s="13"/>
    </row>
    <row r="33" spans="1:18" ht="12.75" customHeight="1" thickBot="1" x14ac:dyDescent="0.25">
      <c r="A33" s="120"/>
      <c r="B33" s="87" t="s">
        <v>54</v>
      </c>
      <c r="C33" s="135">
        <f>IF(C30="","",C30-C31)</f>
        <v>-49.660999999999945</v>
      </c>
      <c r="D33" s="135">
        <f t="shared" ref="D33:N33" si="11">IF(D30="","",D30-D31)</f>
        <v>41.143000000000029</v>
      </c>
      <c r="E33" s="135">
        <f t="shared" si="11"/>
        <v>-71.914999999999964</v>
      </c>
      <c r="F33" s="135">
        <f t="shared" si="11"/>
        <v>-95.546000000000049</v>
      </c>
      <c r="G33" s="135">
        <f t="shared" si="11"/>
        <v>-191.93100000000004</v>
      </c>
      <c r="H33" s="135">
        <f t="shared" si="11"/>
        <v>-39.939999999999941</v>
      </c>
      <c r="I33" s="135">
        <f t="shared" si="11"/>
        <v>-99.970000000000027</v>
      </c>
      <c r="J33" s="135">
        <f t="shared" si="11"/>
        <v>-51.528999999999996</v>
      </c>
      <c r="K33" s="135">
        <f t="shared" si="11"/>
        <v>-189.11300000000006</v>
      </c>
      <c r="L33" s="135">
        <f t="shared" si="11"/>
        <v>-171.93200000000002</v>
      </c>
      <c r="M33" s="135">
        <f t="shared" si="11"/>
        <v>-72.124000000000024</v>
      </c>
      <c r="N33" s="448">
        <f t="shared" si="11"/>
        <v>33.909999999999968</v>
      </c>
      <c r="O33" s="141">
        <f>O30-O31</f>
        <v>-958.60800000000017</v>
      </c>
      <c r="P33" s="79"/>
      <c r="R33" s="13"/>
    </row>
    <row r="34" spans="1:18" ht="12.75" customHeight="1" thickBot="1" x14ac:dyDescent="0.25">
      <c r="A34" s="16"/>
      <c r="B34" s="113"/>
      <c r="C34" s="110"/>
      <c r="D34" s="110"/>
      <c r="E34" s="110"/>
      <c r="F34" s="110"/>
      <c r="G34" s="110"/>
      <c r="H34" s="110"/>
      <c r="I34" s="110"/>
      <c r="J34" s="110"/>
      <c r="K34" s="110"/>
      <c r="L34" s="110"/>
      <c r="M34" s="110"/>
      <c r="N34" s="110"/>
      <c r="O34" s="110"/>
      <c r="P34" s="79"/>
      <c r="R34" s="13"/>
    </row>
    <row r="35" spans="1:18" ht="12.75" customHeight="1" x14ac:dyDescent="0.2">
      <c r="A35" s="1078" t="s">
        <v>12</v>
      </c>
      <c r="B35" s="128" t="s">
        <v>52</v>
      </c>
      <c r="C35" s="55">
        <f>IF(měs_index_v_USD!C21="","",měs_index_v_USD!C21)</f>
        <v>651.56100000000004</v>
      </c>
      <c r="D35" s="55">
        <f>IF(měs_index_v_USD!D21="","",měs_index_v_USD!D21)</f>
        <v>610.12099999999998</v>
      </c>
      <c r="E35" s="445">
        <f>IF(měs_index_v_USD!E21="","",měs_index_v_USD!E21)</f>
        <v>699.35699999999997</v>
      </c>
      <c r="F35" s="55">
        <f>IF(měs_index_v_USD!F21="","",měs_index_v_USD!F21)</f>
        <v>645.89400000000001</v>
      </c>
      <c r="G35" s="55">
        <f>IF(měs_index_v_USD!G21="","",měs_index_v_USD!G21)</f>
        <v>621.524</v>
      </c>
      <c r="H35" s="55">
        <f>IF(měs_index_v_USD!H21="","",měs_index_v_USD!H21)</f>
        <v>628.63800000000003</v>
      </c>
      <c r="I35" s="55">
        <f>IF(měs_index_v_USD!I21="","",měs_index_v_USD!I21)</f>
        <v>571.31899999999996</v>
      </c>
      <c r="J35" s="55">
        <f>IF(měs_index_v_USD!J21="","",měs_index_v_USD!J21)</f>
        <v>665.03599999999994</v>
      </c>
      <c r="K35" s="55">
        <f>IF(měs_index_v_USD!K21="","",měs_index_v_USD!K21)</f>
        <v>662.77099999999996</v>
      </c>
      <c r="L35" s="55">
        <f>IF(měs_index_v_USD!L21="","",měs_index_v_USD!L21)</f>
        <v>742.13</v>
      </c>
      <c r="M35" s="55">
        <f>IF(měs_index_v_USD!M21="","",měs_index_v_USD!M21)</f>
        <v>657.63800000000003</v>
      </c>
      <c r="N35" s="55">
        <f>IF(měs_index_v_USD!N21="","",měs_index_v_USD!N21)</f>
        <v>643.11</v>
      </c>
      <c r="O35" s="46">
        <f>seskup.USD!I17</f>
        <v>7799.1009999999997</v>
      </c>
      <c r="P35" s="79"/>
      <c r="Q35" s="12"/>
      <c r="R35" s="13"/>
    </row>
    <row r="36" spans="1:18" ht="12.75" customHeight="1" x14ac:dyDescent="0.2">
      <c r="A36" s="1076"/>
      <c r="B36" s="126" t="s">
        <v>53</v>
      </c>
      <c r="C36" s="2">
        <f>IF(měs_index_d_USD!C21="","",měs_index_d_USD!C21)</f>
        <v>1386.096</v>
      </c>
      <c r="D36" s="2">
        <f>IF(měs_index_d_USD!D21="","",měs_index_d_USD!D21)</f>
        <v>1253.7180000000001</v>
      </c>
      <c r="E36" s="5">
        <f>IF(měs_index_d_USD!E21="","",měs_index_d_USD!E21)</f>
        <v>1218.741</v>
      </c>
      <c r="F36" s="2">
        <f>IF(měs_index_d_USD!F21="","",měs_index_d_USD!F21)</f>
        <v>1258.0989999999999</v>
      </c>
      <c r="G36" s="2">
        <f>IF(měs_index_d_USD!G21="","",měs_index_d_USD!G21)</f>
        <v>1226.0530000000001</v>
      </c>
      <c r="H36" s="2">
        <f>IF(měs_index_d_USD!H21="","",měs_index_d_USD!H21)</f>
        <v>1181.7139999999999</v>
      </c>
      <c r="I36" s="2">
        <f>IF(měs_index_d_USD!I21="","",měs_index_d_USD!I21)</f>
        <v>1184.905</v>
      </c>
      <c r="J36" s="2">
        <f>IF(měs_index_d_USD!J21="","",měs_index_d_USD!J21)</f>
        <v>1264.7170000000001</v>
      </c>
      <c r="K36" s="2">
        <f>IF(měs_index_d_USD!K21="","",měs_index_d_USD!K21)</f>
        <v>1161.289</v>
      </c>
      <c r="L36" s="2">
        <f>IF(měs_index_d_USD!L21="","",měs_index_d_USD!L21)</f>
        <v>1326.048</v>
      </c>
      <c r="M36" s="2">
        <f>IF(měs_index_d_USD!M21="","",měs_index_d_USD!M21)</f>
        <v>1167.548</v>
      </c>
      <c r="N36" s="2">
        <f>IF(měs_index_d_USD!N21="","",měs_index_d_USD!N21)</f>
        <v>982.31299999999999</v>
      </c>
      <c r="O36" s="25">
        <f>seskup.USD!N17</f>
        <v>14611.242</v>
      </c>
      <c r="P36" s="79"/>
      <c r="Q36" s="12"/>
      <c r="R36" s="13"/>
    </row>
    <row r="37" spans="1:18" ht="12.75" customHeight="1" x14ac:dyDescent="0.2">
      <c r="A37" s="1076"/>
      <c r="B37" s="85" t="s">
        <v>51</v>
      </c>
      <c r="C37" s="130">
        <f>IF(C35="","",SUM(C35:C36))</f>
        <v>2037.6570000000002</v>
      </c>
      <c r="D37" s="130">
        <f t="shared" ref="D37:N37" si="12">IF(D35="","",SUM(D35:D36))</f>
        <v>1863.8389999999999</v>
      </c>
      <c r="E37" s="130">
        <f t="shared" si="12"/>
        <v>1918.098</v>
      </c>
      <c r="F37" s="130">
        <f t="shared" si="12"/>
        <v>1903.9929999999999</v>
      </c>
      <c r="G37" s="130">
        <f t="shared" si="12"/>
        <v>1847.5770000000002</v>
      </c>
      <c r="H37" s="130">
        <f t="shared" si="12"/>
        <v>1810.3519999999999</v>
      </c>
      <c r="I37" s="130">
        <f t="shared" si="12"/>
        <v>1756.2239999999999</v>
      </c>
      <c r="J37" s="130">
        <f t="shared" si="12"/>
        <v>1929.7530000000002</v>
      </c>
      <c r="K37" s="130">
        <f t="shared" si="12"/>
        <v>1824.06</v>
      </c>
      <c r="L37" s="130">
        <f t="shared" si="12"/>
        <v>2068.1779999999999</v>
      </c>
      <c r="M37" s="130">
        <f t="shared" si="12"/>
        <v>1825.1860000000001</v>
      </c>
      <c r="N37" s="130">
        <f t="shared" si="12"/>
        <v>1625.423</v>
      </c>
      <c r="O37" s="140">
        <f>SUM(O35:O36)</f>
        <v>22410.343000000001</v>
      </c>
      <c r="P37" s="79"/>
      <c r="R37" s="13"/>
    </row>
    <row r="38" spans="1:18" ht="12.75" customHeight="1" x14ac:dyDescent="0.2">
      <c r="A38" s="1079"/>
      <c r="B38" s="87" t="s">
        <v>54</v>
      </c>
      <c r="C38" s="135">
        <f>IF(C35="","",C35-C36)</f>
        <v>-734.53499999999997</v>
      </c>
      <c r="D38" s="135">
        <f t="shared" ref="D38:N38" si="13">IF(D35="","",D35-D36)</f>
        <v>-643.59700000000009</v>
      </c>
      <c r="E38" s="135">
        <f t="shared" si="13"/>
        <v>-519.38400000000001</v>
      </c>
      <c r="F38" s="135">
        <f t="shared" si="13"/>
        <v>-612.20499999999993</v>
      </c>
      <c r="G38" s="135">
        <f t="shared" si="13"/>
        <v>-604.52900000000011</v>
      </c>
      <c r="H38" s="135">
        <f t="shared" si="13"/>
        <v>-553.07599999999991</v>
      </c>
      <c r="I38" s="135">
        <f t="shared" si="13"/>
        <v>-613.58600000000001</v>
      </c>
      <c r="J38" s="135">
        <f t="shared" si="13"/>
        <v>-599.68100000000015</v>
      </c>
      <c r="K38" s="135">
        <f t="shared" si="13"/>
        <v>-498.51800000000003</v>
      </c>
      <c r="L38" s="135">
        <f t="shared" si="13"/>
        <v>-583.91800000000001</v>
      </c>
      <c r="M38" s="135">
        <f t="shared" si="13"/>
        <v>-509.90999999999997</v>
      </c>
      <c r="N38" s="135">
        <f t="shared" si="13"/>
        <v>-339.20299999999997</v>
      </c>
      <c r="O38" s="146">
        <f>O35-O36</f>
        <v>-6812.1410000000005</v>
      </c>
      <c r="P38" s="79"/>
      <c r="R38" s="13"/>
    </row>
    <row r="39" spans="1:18" ht="12.75" customHeight="1" x14ac:dyDescent="0.2">
      <c r="A39" s="47"/>
      <c r="B39" s="113"/>
      <c r="C39" s="110"/>
      <c r="D39" s="110"/>
      <c r="E39" s="110"/>
      <c r="F39" s="110"/>
      <c r="G39" s="110"/>
      <c r="H39" s="110"/>
      <c r="I39" s="110"/>
      <c r="J39" s="110"/>
      <c r="K39" s="110"/>
      <c r="L39" s="110"/>
      <c r="M39" s="110"/>
      <c r="N39" s="110"/>
      <c r="O39" s="144"/>
      <c r="P39" s="79"/>
      <c r="R39" s="13"/>
    </row>
    <row r="40" spans="1:18" ht="12.75" customHeight="1" x14ac:dyDescent="0.2">
      <c r="A40" s="35"/>
      <c r="B40" s="128" t="s">
        <v>52</v>
      </c>
      <c r="C40" s="55">
        <f>IF(měs_index_v_USD!C24="","",měs_index_v_USD!C24)</f>
        <v>101.646</v>
      </c>
      <c r="D40" s="55">
        <f>IF(měs_index_v_USD!D24="","",měs_index_v_USD!D24)</f>
        <v>96.495000000000005</v>
      </c>
      <c r="E40" s="55">
        <f>IF(měs_index_v_USD!E24="","",měs_index_v_USD!E24)</f>
        <v>107.226</v>
      </c>
      <c r="F40" s="55">
        <f>IF(měs_index_v_USD!F24="","",měs_index_v_USD!F24)</f>
        <v>104.04300000000001</v>
      </c>
      <c r="G40" s="55">
        <f>IF(měs_index_v_USD!G24="","",měs_index_v_USD!G24)</f>
        <v>103.07599999999999</v>
      </c>
      <c r="H40" s="55">
        <f>IF(měs_index_v_USD!H24="","",měs_index_v_USD!H24)</f>
        <v>104.465</v>
      </c>
      <c r="I40" s="55">
        <f>IF(měs_index_v_USD!I24="","",měs_index_v_USD!I24)</f>
        <v>88.894000000000005</v>
      </c>
      <c r="J40" s="55">
        <f>IF(měs_index_v_USD!J24="","",měs_index_v_USD!J24)</f>
        <v>100.822</v>
      </c>
      <c r="K40" s="55">
        <f>IF(měs_index_v_USD!K24="","",měs_index_v_USD!K24)</f>
        <v>147.46600000000001</v>
      </c>
      <c r="L40" s="55">
        <f>IF(měs_index_v_USD!L24="","",měs_index_v_USD!L24)</f>
        <v>124.318</v>
      </c>
      <c r="M40" s="55">
        <f>IF(měs_index_v_USD!M24="","",měs_index_v_USD!M24)</f>
        <v>120.58</v>
      </c>
      <c r="N40" s="55">
        <f>IF(měs_index_v_USD!N24="","",měs_index_v_USD!N24)</f>
        <v>95.376000000000005</v>
      </c>
      <c r="O40" s="52">
        <f>seskup.USD!I21</f>
        <v>1294.4059999999999</v>
      </c>
      <c r="P40" s="79"/>
      <c r="Q40" s="12"/>
      <c r="R40" s="13"/>
    </row>
    <row r="41" spans="1:18" ht="12.75" customHeight="1" x14ac:dyDescent="0.2">
      <c r="A41" s="24" t="s">
        <v>128</v>
      </c>
      <c r="B41" s="126" t="s">
        <v>53</v>
      </c>
      <c r="C41" s="2">
        <f>IF(měs_index_d_USD!C24="","",měs_index_d_USD!C24)</f>
        <v>85.668999999999997</v>
      </c>
      <c r="D41" s="2">
        <f>IF(měs_index_d_USD!D24="","",měs_index_d_USD!D24)</f>
        <v>86.025000000000006</v>
      </c>
      <c r="E41" s="2">
        <f>IF(měs_index_d_USD!E24="","",měs_index_d_USD!E24)</f>
        <v>95.494</v>
      </c>
      <c r="F41" s="2">
        <f>IF(měs_index_d_USD!F24="","",měs_index_d_USD!F24)</f>
        <v>92.983000000000004</v>
      </c>
      <c r="G41" s="2">
        <f>IF(měs_index_d_USD!G24="","",měs_index_d_USD!G24)</f>
        <v>91.414000000000001</v>
      </c>
      <c r="H41" s="2">
        <f>IF(měs_index_d_USD!H24="","",měs_index_d_USD!H24)</f>
        <v>77.525999999999996</v>
      </c>
      <c r="I41" s="2">
        <f>IF(měs_index_d_USD!I24="","",měs_index_d_USD!I24)</f>
        <v>93.811999999999998</v>
      </c>
      <c r="J41" s="2">
        <f>IF(měs_index_d_USD!J24="","",měs_index_d_USD!J24)</f>
        <v>80.418999999999997</v>
      </c>
      <c r="K41" s="2">
        <f>IF(měs_index_d_USD!K24="","",měs_index_d_USD!K24)</f>
        <v>104.831</v>
      </c>
      <c r="L41" s="2">
        <f>IF(měs_index_d_USD!L24="","",měs_index_d_USD!L24)</f>
        <v>105.166</v>
      </c>
      <c r="M41" s="2">
        <f>IF(měs_index_d_USD!M24="","",měs_index_d_USD!M24)</f>
        <v>101.52200000000001</v>
      </c>
      <c r="N41" s="2">
        <f>IF(měs_index_d_USD!N24="","",měs_index_d_USD!N24)</f>
        <v>81.632999999999996</v>
      </c>
      <c r="O41" s="25">
        <f>seskup.USD!N21</f>
        <v>1096.4939999999999</v>
      </c>
      <c r="P41" s="79"/>
      <c r="Q41" s="12"/>
      <c r="R41" s="13"/>
    </row>
    <row r="42" spans="1:18" ht="12.75" customHeight="1" x14ac:dyDescent="0.2">
      <c r="A42" s="24" t="s">
        <v>85</v>
      </c>
      <c r="B42" s="85" t="s">
        <v>51</v>
      </c>
      <c r="C42" s="130">
        <f>IF(C40="","",SUM(C40:C41))</f>
        <v>187.315</v>
      </c>
      <c r="D42" s="130">
        <f t="shared" ref="D42:N42" si="14">IF(D40="","",SUM(D40:D41))</f>
        <v>182.52</v>
      </c>
      <c r="E42" s="130">
        <f t="shared" si="14"/>
        <v>202.72</v>
      </c>
      <c r="F42" s="130">
        <f t="shared" si="14"/>
        <v>197.02600000000001</v>
      </c>
      <c r="G42" s="130">
        <f t="shared" si="14"/>
        <v>194.49</v>
      </c>
      <c r="H42" s="130">
        <f t="shared" si="14"/>
        <v>181.99099999999999</v>
      </c>
      <c r="I42" s="130">
        <f t="shared" si="14"/>
        <v>182.70600000000002</v>
      </c>
      <c r="J42" s="130">
        <f t="shared" si="14"/>
        <v>181.24099999999999</v>
      </c>
      <c r="K42" s="130">
        <f t="shared" si="14"/>
        <v>252.29700000000003</v>
      </c>
      <c r="L42" s="130">
        <f t="shared" si="14"/>
        <v>229.48399999999998</v>
      </c>
      <c r="M42" s="130">
        <f t="shared" si="14"/>
        <v>222.102</v>
      </c>
      <c r="N42" s="130">
        <f t="shared" si="14"/>
        <v>177.00900000000001</v>
      </c>
      <c r="O42" s="140">
        <f>SUM(O40:O41)</f>
        <v>2390.8999999999996</v>
      </c>
      <c r="P42" s="79"/>
      <c r="R42" s="13"/>
    </row>
    <row r="43" spans="1:18" ht="12.75" customHeight="1" x14ac:dyDescent="0.2">
      <c r="A43" s="28"/>
      <c r="B43" s="87" t="s">
        <v>54</v>
      </c>
      <c r="C43" s="135">
        <f>IF(C40="","",C40-C41)</f>
        <v>15.977000000000004</v>
      </c>
      <c r="D43" s="135">
        <f t="shared" ref="D43:N43" si="15">IF(D40="","",D40-D41)</f>
        <v>10.469999999999999</v>
      </c>
      <c r="E43" s="135">
        <f t="shared" si="15"/>
        <v>11.731999999999999</v>
      </c>
      <c r="F43" s="135">
        <f t="shared" si="15"/>
        <v>11.060000000000002</v>
      </c>
      <c r="G43" s="135">
        <f t="shared" si="15"/>
        <v>11.661999999999992</v>
      </c>
      <c r="H43" s="135">
        <f t="shared" si="15"/>
        <v>26.939000000000007</v>
      </c>
      <c r="I43" s="135">
        <f t="shared" si="15"/>
        <v>-4.9179999999999922</v>
      </c>
      <c r="J43" s="135">
        <f t="shared" si="15"/>
        <v>20.403000000000006</v>
      </c>
      <c r="K43" s="135">
        <f t="shared" si="15"/>
        <v>42.635000000000005</v>
      </c>
      <c r="L43" s="135">
        <f t="shared" si="15"/>
        <v>19.152000000000001</v>
      </c>
      <c r="M43" s="135">
        <f t="shared" si="15"/>
        <v>19.057999999999993</v>
      </c>
      <c r="N43" s="135">
        <f t="shared" si="15"/>
        <v>13.743000000000009</v>
      </c>
      <c r="O43" s="146">
        <f>O40-O41</f>
        <v>197.91200000000003</v>
      </c>
      <c r="P43" s="79"/>
      <c r="R43" s="13"/>
    </row>
    <row r="44" spans="1:18" ht="12.75" customHeight="1" x14ac:dyDescent="0.2">
      <c r="A44" s="24"/>
      <c r="B44" s="113"/>
      <c r="C44" s="110"/>
      <c r="D44" s="110"/>
      <c r="E44" s="110"/>
      <c r="F44" s="110"/>
      <c r="G44" s="110"/>
      <c r="H44" s="110"/>
      <c r="I44" s="110"/>
      <c r="J44" s="110"/>
      <c r="K44" s="110"/>
      <c r="L44" s="110"/>
      <c r="M44" s="110"/>
      <c r="N44" s="110"/>
      <c r="O44" s="144"/>
      <c r="P44" s="79"/>
      <c r="R44" s="13"/>
    </row>
    <row r="45" spans="1:18" ht="12.75" customHeight="1" x14ac:dyDescent="0.2">
      <c r="A45" s="31"/>
      <c r="B45" s="128" t="s">
        <v>52</v>
      </c>
      <c r="C45" s="55">
        <f>IF(měs_index_v_USD!C27="","",měs_index_v_USD!C27)</f>
        <v>458.31299999999999</v>
      </c>
      <c r="D45" s="55">
        <f>IF(měs_index_v_USD!D27="","",měs_index_v_USD!D27)</f>
        <v>480.71</v>
      </c>
      <c r="E45" s="55">
        <f>IF(měs_index_v_USD!E27="","",měs_index_v_USD!E27)</f>
        <v>540.13699999999994</v>
      </c>
      <c r="F45" s="55">
        <f>IF(měs_index_v_USD!F27="","",měs_index_v_USD!F27)</f>
        <v>510.077</v>
      </c>
      <c r="G45" s="55">
        <f>IF(měs_index_v_USD!G27="","",měs_index_v_USD!G27)</f>
        <v>523.952</v>
      </c>
      <c r="H45" s="55">
        <f>IF(měs_index_v_USD!H27="","",měs_index_v_USD!H27)</f>
        <v>567.76800000000003</v>
      </c>
      <c r="I45" s="55">
        <f>IF(měs_index_v_USD!I27="","",měs_index_v_USD!I27)</f>
        <v>472.62799999999999</v>
      </c>
      <c r="J45" s="55">
        <f>IF(měs_index_v_USD!J27="","",měs_index_v_USD!J27)</f>
        <v>623.37900000000002</v>
      </c>
      <c r="K45" s="55">
        <f>IF(měs_index_v_USD!K27="","",měs_index_v_USD!K27)</f>
        <v>547.90800000000002</v>
      </c>
      <c r="L45" s="55">
        <f>IF(měs_index_v_USD!L27="","",měs_index_v_USD!L27)</f>
        <v>621.62099999999998</v>
      </c>
      <c r="M45" s="55">
        <f>IF(měs_index_v_USD!M27="","",měs_index_v_USD!M27)</f>
        <v>672.55600000000004</v>
      </c>
      <c r="N45" s="55">
        <f>IF(měs_index_v_USD!N27="","",měs_index_v_USD!N27)</f>
        <v>516.17499999999995</v>
      </c>
      <c r="O45" s="52">
        <f>seskup.USD!I22</f>
        <v>6535.223</v>
      </c>
      <c r="P45" s="79"/>
      <c r="Q45" s="12"/>
      <c r="R45" s="13"/>
    </row>
    <row r="46" spans="1:18" ht="12.75" customHeight="1" x14ac:dyDescent="0.2">
      <c r="A46" s="32" t="s">
        <v>88</v>
      </c>
      <c r="B46" s="126" t="s">
        <v>53</v>
      </c>
      <c r="C46" s="2">
        <f>IF(měs_index_d_USD!C27="","",měs_index_d_USD!C27)</f>
        <v>592.50800000000004</v>
      </c>
      <c r="D46" s="2">
        <f>IF(měs_index_d_USD!D27="","",měs_index_d_USD!D27)</f>
        <v>577.14099999999996</v>
      </c>
      <c r="E46" s="2">
        <f>IF(měs_index_d_USD!E27="","",měs_index_d_USD!E27)</f>
        <v>669.43100000000004</v>
      </c>
      <c r="F46" s="2">
        <f>IF(měs_index_d_USD!F27="","",měs_index_d_USD!F27)</f>
        <v>633.32899999999995</v>
      </c>
      <c r="G46" s="2">
        <f>IF(měs_index_d_USD!G27="","",měs_index_d_USD!G27)</f>
        <v>810.92499999999995</v>
      </c>
      <c r="H46" s="2">
        <f>IF(měs_index_d_USD!H27="","",měs_index_d_USD!H27)</f>
        <v>789.00699999999995</v>
      </c>
      <c r="I46" s="2">
        <f>IF(měs_index_d_USD!I27="","",měs_index_d_USD!I27)</f>
        <v>801.82899999999995</v>
      </c>
      <c r="J46" s="2">
        <f>IF(měs_index_d_USD!J27="","",měs_index_d_USD!J27)</f>
        <v>853.13199999999995</v>
      </c>
      <c r="K46" s="2">
        <f>IF(měs_index_d_USD!K27="","",měs_index_d_USD!K27)</f>
        <v>745.34500000000003</v>
      </c>
      <c r="L46" s="2">
        <f>IF(měs_index_d_USD!L27="","",měs_index_d_USD!L27)</f>
        <v>913.154</v>
      </c>
      <c r="M46" s="2">
        <f>IF(měs_index_d_USD!M27="","",měs_index_d_USD!M27)</f>
        <v>831.06600000000003</v>
      </c>
      <c r="N46" s="2">
        <f>IF(měs_index_d_USD!N27="","",měs_index_d_USD!N27)</f>
        <v>730.19600000000003</v>
      </c>
      <c r="O46" s="25">
        <f>seskup.USD!N22</f>
        <v>8947.0630000000001</v>
      </c>
      <c r="P46" s="79"/>
      <c r="Q46" s="12"/>
      <c r="R46" s="13"/>
    </row>
    <row r="47" spans="1:18" ht="12.75" customHeight="1" x14ac:dyDescent="0.2">
      <c r="A47" s="32" t="s">
        <v>87</v>
      </c>
      <c r="B47" s="85" t="s">
        <v>51</v>
      </c>
      <c r="C47" s="130">
        <f>IF(C45="","",SUM(C45:C46))</f>
        <v>1050.8209999999999</v>
      </c>
      <c r="D47" s="130">
        <f t="shared" ref="D47:N47" si="16">IF(D45="","",SUM(D45:D46))</f>
        <v>1057.8509999999999</v>
      </c>
      <c r="E47" s="130">
        <f t="shared" si="16"/>
        <v>1209.568</v>
      </c>
      <c r="F47" s="130">
        <f t="shared" si="16"/>
        <v>1143.4059999999999</v>
      </c>
      <c r="G47" s="130">
        <f t="shared" si="16"/>
        <v>1334.877</v>
      </c>
      <c r="H47" s="130">
        <f t="shared" si="16"/>
        <v>1356.7750000000001</v>
      </c>
      <c r="I47" s="130">
        <f t="shared" si="16"/>
        <v>1274.4569999999999</v>
      </c>
      <c r="J47" s="130">
        <f t="shared" si="16"/>
        <v>1476.511</v>
      </c>
      <c r="K47" s="130">
        <f t="shared" si="16"/>
        <v>1293.2530000000002</v>
      </c>
      <c r="L47" s="130">
        <f t="shared" si="16"/>
        <v>1534.7750000000001</v>
      </c>
      <c r="M47" s="130">
        <f t="shared" si="16"/>
        <v>1503.6220000000001</v>
      </c>
      <c r="N47" s="130">
        <f t="shared" si="16"/>
        <v>1246.3710000000001</v>
      </c>
      <c r="O47" s="140">
        <f>SUM(O45:O46)</f>
        <v>15482.286</v>
      </c>
      <c r="P47" s="79"/>
      <c r="R47" s="13"/>
    </row>
    <row r="48" spans="1:18" ht="12.75" customHeight="1" x14ac:dyDescent="0.2">
      <c r="A48" s="33"/>
      <c r="B48" s="87" t="s">
        <v>54</v>
      </c>
      <c r="C48" s="135">
        <f>IF(C45="","",C45-C46)</f>
        <v>-134.19500000000005</v>
      </c>
      <c r="D48" s="135">
        <f t="shared" ref="D48:N48" si="17">IF(D45="","",D45-D46)</f>
        <v>-96.430999999999983</v>
      </c>
      <c r="E48" s="135">
        <f t="shared" si="17"/>
        <v>-129.2940000000001</v>
      </c>
      <c r="F48" s="135">
        <f t="shared" si="17"/>
        <v>-123.25199999999995</v>
      </c>
      <c r="G48" s="135">
        <f t="shared" si="17"/>
        <v>-286.97299999999996</v>
      </c>
      <c r="H48" s="135">
        <f t="shared" si="17"/>
        <v>-221.23899999999992</v>
      </c>
      <c r="I48" s="135">
        <f t="shared" si="17"/>
        <v>-329.20099999999996</v>
      </c>
      <c r="J48" s="135">
        <f t="shared" si="17"/>
        <v>-229.75299999999993</v>
      </c>
      <c r="K48" s="135">
        <f t="shared" si="17"/>
        <v>-197.43700000000001</v>
      </c>
      <c r="L48" s="135">
        <f t="shared" si="17"/>
        <v>-291.53300000000002</v>
      </c>
      <c r="M48" s="135">
        <f t="shared" si="17"/>
        <v>-158.51</v>
      </c>
      <c r="N48" s="135">
        <f t="shared" si="17"/>
        <v>-214.02100000000007</v>
      </c>
      <c r="O48" s="146">
        <f>O45-O46</f>
        <v>-2411.84</v>
      </c>
      <c r="P48" s="79"/>
      <c r="R48" s="13"/>
    </row>
    <row r="49" spans="1:18" ht="12.75" customHeight="1" x14ac:dyDescent="0.2">
      <c r="A49" s="47"/>
      <c r="B49" s="113"/>
      <c r="C49" s="110"/>
      <c r="D49" s="110"/>
      <c r="E49" s="110"/>
      <c r="F49" s="110"/>
      <c r="G49" s="110"/>
      <c r="H49" s="110"/>
      <c r="I49" s="110"/>
      <c r="J49" s="110"/>
      <c r="K49" s="110"/>
      <c r="L49" s="110"/>
      <c r="M49" s="110"/>
      <c r="N49" s="110"/>
      <c r="O49" s="144"/>
      <c r="P49" s="79"/>
      <c r="R49" s="13"/>
    </row>
    <row r="50" spans="1:18" ht="12.75" customHeight="1" x14ac:dyDescent="0.2">
      <c r="A50" s="1078" t="s">
        <v>89</v>
      </c>
      <c r="B50" s="128" t="s">
        <v>52</v>
      </c>
      <c r="C50" s="55">
        <f>IF(měs_index_v_USD!C30="","",měs_index_v_USD!C30)</f>
        <v>231.14699999999999</v>
      </c>
      <c r="D50" s="55">
        <f>IF(měs_index_v_USD!D30="","",měs_index_v_USD!D30)</f>
        <v>221.559</v>
      </c>
      <c r="E50" s="55">
        <f>IF(měs_index_v_USD!E30="","",měs_index_v_USD!E30)</f>
        <v>249.82</v>
      </c>
      <c r="F50" s="445">
        <f>IF(měs_index_v_USD!F30="","",měs_index_v_USD!F30)</f>
        <v>214.62799999999999</v>
      </c>
      <c r="G50" s="55">
        <f>IF(měs_index_v_USD!G30="","",měs_index_v_USD!G30)</f>
        <v>228.56100000000001</v>
      </c>
      <c r="H50" s="55">
        <f>IF(měs_index_v_USD!H30="","",měs_index_v_USD!H30)</f>
        <v>240.78800000000001</v>
      </c>
      <c r="I50" s="55">
        <f>IF(měs_index_v_USD!I30="","",měs_index_v_USD!I30)</f>
        <v>267.53500000000003</v>
      </c>
      <c r="J50" s="55">
        <f>IF(měs_index_v_USD!J30="","",měs_index_v_USD!J30)</f>
        <v>229.66</v>
      </c>
      <c r="K50" s="55">
        <f>IF(měs_index_v_USD!K30="","",měs_index_v_USD!K30)</f>
        <v>199.43299999999999</v>
      </c>
      <c r="L50" s="55">
        <f>IF(měs_index_v_USD!L30="","",měs_index_v_USD!L30)</f>
        <v>253.83</v>
      </c>
      <c r="M50" s="55">
        <f>IF(měs_index_v_USD!M30="","",měs_index_v_USD!M30)</f>
        <v>259.43099999999998</v>
      </c>
      <c r="N50" s="55">
        <f>IF(měs_index_v_USD!N30="","",měs_index_v_USD!N30)</f>
        <v>202.922</v>
      </c>
      <c r="O50" s="52">
        <f>seskup.USD!I25</f>
        <v>2799.3150000000001</v>
      </c>
      <c r="P50" s="80"/>
      <c r="Q50" s="12"/>
      <c r="R50" s="13"/>
    </row>
    <row r="51" spans="1:18" ht="12.75" customHeight="1" x14ac:dyDescent="0.2">
      <c r="A51" s="1083"/>
      <c r="B51" s="126" t="s">
        <v>53</v>
      </c>
      <c r="C51" s="2">
        <f>IF(měs_index_d_USD!C30="","",měs_index_d_USD!C30)</f>
        <v>2489.364</v>
      </c>
      <c r="D51" s="2">
        <f>IF(měs_index_d_USD!D30="","",měs_index_d_USD!D30)</f>
        <v>1771.306</v>
      </c>
      <c r="E51" s="2">
        <f>IF(měs_index_d_USD!E30="","",měs_index_d_USD!E30)</f>
        <v>1880.645</v>
      </c>
      <c r="F51" s="5">
        <f>IF(měs_index_d_USD!F30="","",měs_index_d_USD!F30)</f>
        <v>2019.701</v>
      </c>
      <c r="G51" s="2">
        <f>IF(měs_index_d_USD!G30="","",měs_index_d_USD!G30)</f>
        <v>1909.4570000000001</v>
      </c>
      <c r="H51" s="2">
        <f>IF(měs_index_d_USD!H30="","",měs_index_d_USD!H30)</f>
        <v>1894.0730000000001</v>
      </c>
      <c r="I51" s="2">
        <f>IF(měs_index_d_USD!I30="","",měs_index_d_USD!I30)</f>
        <v>2208.1329999999998</v>
      </c>
      <c r="J51" s="2">
        <f>IF(měs_index_d_USD!J30="","",měs_index_d_USD!J30)</f>
        <v>2291.299</v>
      </c>
      <c r="K51" s="2">
        <f>IF(měs_index_d_USD!K30="","",měs_index_d_USD!K30)</f>
        <v>2325.636</v>
      </c>
      <c r="L51" s="2">
        <f>IF(měs_index_d_USD!L30="","",měs_index_d_USD!L30)</f>
        <v>3026.2910000000002</v>
      </c>
      <c r="M51" s="2">
        <f>IF(měs_index_d_USD!M30="","",měs_index_d_USD!M30)</f>
        <v>2977.6979999999999</v>
      </c>
      <c r="N51" s="2">
        <f>IF(měs_index_d_USD!N30="","",měs_index_d_USD!N30)</f>
        <v>2291.413</v>
      </c>
      <c r="O51" s="25">
        <f>seskup.USD!N25</f>
        <v>27085.017</v>
      </c>
      <c r="P51" s="80"/>
      <c r="Q51" s="12"/>
      <c r="R51" s="13"/>
    </row>
    <row r="52" spans="1:18" ht="12.75" customHeight="1" x14ac:dyDescent="0.2">
      <c r="A52" s="1083"/>
      <c r="B52" s="85" t="s">
        <v>51</v>
      </c>
      <c r="C52" s="130">
        <f>IF(C50="","",SUM(C50:C51))</f>
        <v>2720.511</v>
      </c>
      <c r="D52" s="130">
        <f t="shared" ref="D52:N52" si="18">IF(D50="","",SUM(D50:D51))</f>
        <v>1992.865</v>
      </c>
      <c r="E52" s="130">
        <f t="shared" si="18"/>
        <v>2130.4650000000001</v>
      </c>
      <c r="F52" s="130">
        <f t="shared" si="18"/>
        <v>2234.3290000000002</v>
      </c>
      <c r="G52" s="130">
        <f t="shared" si="18"/>
        <v>2138.018</v>
      </c>
      <c r="H52" s="130">
        <f t="shared" si="18"/>
        <v>2134.8609999999999</v>
      </c>
      <c r="I52" s="130">
        <f t="shared" si="18"/>
        <v>2475.6679999999997</v>
      </c>
      <c r="J52" s="130">
        <f t="shared" si="18"/>
        <v>2520.9589999999998</v>
      </c>
      <c r="K52" s="130">
        <f t="shared" si="18"/>
        <v>2525.069</v>
      </c>
      <c r="L52" s="130">
        <f t="shared" si="18"/>
        <v>3280.1210000000001</v>
      </c>
      <c r="M52" s="130">
        <f t="shared" si="18"/>
        <v>3237.1289999999999</v>
      </c>
      <c r="N52" s="130">
        <f t="shared" si="18"/>
        <v>2494.335</v>
      </c>
      <c r="O52" s="140">
        <f>SUM(O50:O51)</f>
        <v>29884.331999999999</v>
      </c>
      <c r="P52" s="80"/>
      <c r="R52" s="13"/>
    </row>
    <row r="53" spans="1:18" ht="12.75" customHeight="1" x14ac:dyDescent="0.2">
      <c r="A53" s="1084"/>
      <c r="B53" s="87" t="s">
        <v>54</v>
      </c>
      <c r="C53" s="135">
        <f>IF(C50="","",C50-C51)</f>
        <v>-2258.2170000000001</v>
      </c>
      <c r="D53" s="135">
        <f t="shared" ref="D53:N53" si="19">IF(D50="","",D50-D51)</f>
        <v>-1549.7470000000001</v>
      </c>
      <c r="E53" s="135">
        <f t="shared" si="19"/>
        <v>-1630.825</v>
      </c>
      <c r="F53" s="135">
        <f t="shared" si="19"/>
        <v>-1805.0730000000001</v>
      </c>
      <c r="G53" s="135">
        <f t="shared" si="19"/>
        <v>-1680.8960000000002</v>
      </c>
      <c r="H53" s="135">
        <f t="shared" si="19"/>
        <v>-1653.2850000000001</v>
      </c>
      <c r="I53" s="135">
        <f t="shared" si="19"/>
        <v>-1940.5979999999997</v>
      </c>
      <c r="J53" s="135">
        <f t="shared" si="19"/>
        <v>-2061.6390000000001</v>
      </c>
      <c r="K53" s="135">
        <f t="shared" si="19"/>
        <v>-2126.203</v>
      </c>
      <c r="L53" s="135">
        <f t="shared" si="19"/>
        <v>-2772.4610000000002</v>
      </c>
      <c r="M53" s="135">
        <f t="shared" si="19"/>
        <v>-2718.2669999999998</v>
      </c>
      <c r="N53" s="135">
        <f t="shared" si="19"/>
        <v>-2088.491</v>
      </c>
      <c r="O53" s="146">
        <f>O50-O51</f>
        <v>-24285.702000000001</v>
      </c>
      <c r="P53" s="81"/>
      <c r="R53" s="13"/>
    </row>
    <row r="54" spans="1:18" ht="12.75" customHeight="1" x14ac:dyDescent="0.2">
      <c r="A54" s="121"/>
      <c r="B54" s="113"/>
      <c r="C54" s="110"/>
      <c r="D54" s="110"/>
      <c r="E54" s="110"/>
      <c r="F54" s="110"/>
      <c r="G54" s="110"/>
      <c r="H54" s="110"/>
      <c r="I54" s="110"/>
      <c r="J54" s="110"/>
      <c r="K54" s="110"/>
      <c r="L54" s="110"/>
      <c r="M54" s="110"/>
      <c r="N54" s="110"/>
      <c r="O54" s="144"/>
      <c r="P54" s="81"/>
      <c r="R54" s="13"/>
    </row>
    <row r="55" spans="1:18" ht="12.75" customHeight="1" x14ac:dyDescent="0.2">
      <c r="A55" s="1078" t="s">
        <v>13</v>
      </c>
      <c r="B55" s="128" t="s">
        <v>52</v>
      </c>
      <c r="C55" s="55">
        <f>IF(měs_index_v_USD!C33="","",měs_index_v_USD!C33)</f>
        <v>8.4260000000000002</v>
      </c>
      <c r="D55" s="55">
        <f>IF(měs_index_v_USD!D33="","",měs_index_v_USD!D33)</f>
        <v>7.9390000000000001</v>
      </c>
      <c r="E55" s="445">
        <f>IF(měs_index_v_USD!E33="","",měs_index_v_USD!E33)</f>
        <v>8.7729999999999997</v>
      </c>
      <c r="F55" s="55">
        <f>IF(měs_index_v_USD!F33="","",měs_index_v_USD!F33)</f>
        <v>9.0419999999999998</v>
      </c>
      <c r="G55" s="55">
        <f>IF(měs_index_v_USD!G33="","",měs_index_v_USD!G33)</f>
        <v>12.147</v>
      </c>
      <c r="H55" s="55">
        <f>IF(měs_index_v_USD!H33="","",měs_index_v_USD!H33)</f>
        <v>15.656000000000001</v>
      </c>
      <c r="I55" s="55">
        <f>IF(měs_index_v_USD!I33="","",měs_index_v_USD!I33)</f>
        <v>15.183999999999999</v>
      </c>
      <c r="J55" s="55">
        <f>IF(měs_index_v_USD!J33="","",měs_index_v_USD!J33)</f>
        <v>15.18</v>
      </c>
      <c r="K55" s="55">
        <f>IF(měs_index_v_USD!K33="","",měs_index_v_USD!K33)</f>
        <v>14.617000000000001</v>
      </c>
      <c r="L55" s="55">
        <f>IF(měs_index_v_USD!L33="","",měs_index_v_USD!L33)</f>
        <v>12.976000000000001</v>
      </c>
      <c r="M55" s="55">
        <f>IF(měs_index_v_USD!M33="","",měs_index_v_USD!M33)</f>
        <v>11.885999999999999</v>
      </c>
      <c r="N55" s="55">
        <f>IF(měs_index_v_USD!N33="","",měs_index_v_USD!N33)</f>
        <v>8.4740000000000002</v>
      </c>
      <c r="O55" s="52">
        <f>seskup.USD!I27</f>
        <v>140.30099999999999</v>
      </c>
      <c r="P55" s="80"/>
      <c r="Q55" s="12"/>
      <c r="R55" s="13"/>
    </row>
    <row r="56" spans="1:18" ht="12.75" customHeight="1" x14ac:dyDescent="0.2">
      <c r="A56" s="1076"/>
      <c r="B56" s="126" t="s">
        <v>53</v>
      </c>
      <c r="C56" s="5">
        <f>IF(měs_index_d_USD!C33="","",měs_index_d_USD!C33)</f>
        <v>95.486000000000004</v>
      </c>
      <c r="D56" s="5">
        <f>IF(měs_index_d_USD!D33="","",měs_index_d_USD!D33)</f>
        <v>95.632999999999996</v>
      </c>
      <c r="E56" s="5">
        <f>IF(měs_index_d_USD!E33="","",měs_index_d_USD!E33)</f>
        <v>103.971</v>
      </c>
      <c r="F56" s="5">
        <f>IF(měs_index_d_USD!F33="","",měs_index_d_USD!F33)</f>
        <v>82.847999999999999</v>
      </c>
      <c r="G56" s="5">
        <f>IF(měs_index_d_USD!G33="","",měs_index_d_USD!G33)</f>
        <v>74.341999999999999</v>
      </c>
      <c r="H56" s="5">
        <f>IF(měs_index_d_USD!H33="","",měs_index_d_USD!H33)</f>
        <v>78.819999999999993</v>
      </c>
      <c r="I56" s="5">
        <f>IF(měs_index_d_USD!I33="","",měs_index_d_USD!I33)</f>
        <v>80.266000000000005</v>
      </c>
      <c r="J56" s="5">
        <f>IF(měs_index_d_USD!J33="","",měs_index_d_USD!J33)</f>
        <v>68.644999999999996</v>
      </c>
      <c r="K56" s="5">
        <f>IF(měs_index_d_USD!K33="","",měs_index_d_USD!K33)</f>
        <v>66.384</v>
      </c>
      <c r="L56" s="5">
        <f>IF(měs_index_d_USD!L33="","",měs_index_d_USD!L33)</f>
        <v>89.57</v>
      </c>
      <c r="M56" s="5">
        <f>IF(měs_index_d_USD!M33="","",měs_index_d_USD!M33)</f>
        <v>88.557000000000002</v>
      </c>
      <c r="N56" s="5">
        <f>IF(měs_index_d_USD!N33="","",měs_index_d_USD!N33)</f>
        <v>81.403000000000006</v>
      </c>
      <c r="O56" s="25">
        <f>seskup.USD!N27</f>
        <v>1005.925</v>
      </c>
      <c r="P56" s="80"/>
      <c r="Q56" s="12"/>
      <c r="R56" s="13"/>
    </row>
    <row r="57" spans="1:18" ht="12.75" customHeight="1" x14ac:dyDescent="0.2">
      <c r="A57" s="1076"/>
      <c r="B57" s="85" t="s">
        <v>51</v>
      </c>
      <c r="C57" s="130">
        <f>IF(C55="","",SUM(C55:C56))</f>
        <v>103.91200000000001</v>
      </c>
      <c r="D57" s="130">
        <f t="shared" ref="D57:N57" si="20">IF(D55="","",SUM(D55:D56))</f>
        <v>103.572</v>
      </c>
      <c r="E57" s="130">
        <f t="shared" si="20"/>
        <v>112.744</v>
      </c>
      <c r="F57" s="130">
        <f t="shared" si="20"/>
        <v>91.89</v>
      </c>
      <c r="G57" s="130">
        <f t="shared" si="20"/>
        <v>86.489000000000004</v>
      </c>
      <c r="H57" s="130">
        <f t="shared" si="20"/>
        <v>94.475999999999999</v>
      </c>
      <c r="I57" s="130">
        <f t="shared" si="20"/>
        <v>95.45</v>
      </c>
      <c r="J57" s="130">
        <f t="shared" si="20"/>
        <v>83.824999999999989</v>
      </c>
      <c r="K57" s="130">
        <f t="shared" si="20"/>
        <v>81.001000000000005</v>
      </c>
      <c r="L57" s="130">
        <f t="shared" si="20"/>
        <v>102.54599999999999</v>
      </c>
      <c r="M57" s="130">
        <f t="shared" si="20"/>
        <v>100.443</v>
      </c>
      <c r="N57" s="130">
        <f t="shared" si="20"/>
        <v>89.87700000000001</v>
      </c>
      <c r="O57" s="140">
        <f>SUM(O55:O56)</f>
        <v>1146.2259999999999</v>
      </c>
      <c r="P57" s="80"/>
      <c r="R57" s="13"/>
    </row>
    <row r="58" spans="1:18" ht="12.75" customHeight="1" thickBot="1" x14ac:dyDescent="0.25">
      <c r="A58" s="1077"/>
      <c r="B58" s="118" t="s">
        <v>54</v>
      </c>
      <c r="C58" s="137">
        <f>IF(C55="","",C55-C56)</f>
        <v>-87.06</v>
      </c>
      <c r="D58" s="137">
        <f t="shared" ref="D58:N58" si="21">IF(D55="","",D55-D56)</f>
        <v>-87.693999999999988</v>
      </c>
      <c r="E58" s="137">
        <f t="shared" si="21"/>
        <v>-95.198000000000008</v>
      </c>
      <c r="F58" s="137">
        <f t="shared" si="21"/>
        <v>-73.805999999999997</v>
      </c>
      <c r="G58" s="137">
        <f t="shared" si="21"/>
        <v>-62.195</v>
      </c>
      <c r="H58" s="137">
        <f t="shared" si="21"/>
        <v>-63.163999999999994</v>
      </c>
      <c r="I58" s="137">
        <f t="shared" si="21"/>
        <v>-65.082000000000008</v>
      </c>
      <c r="J58" s="137">
        <f t="shared" si="21"/>
        <v>-53.464999999999996</v>
      </c>
      <c r="K58" s="137">
        <f t="shared" si="21"/>
        <v>-51.766999999999996</v>
      </c>
      <c r="L58" s="137">
        <f t="shared" si="21"/>
        <v>-76.593999999999994</v>
      </c>
      <c r="M58" s="137">
        <f t="shared" si="21"/>
        <v>-76.671000000000006</v>
      </c>
      <c r="N58" s="137">
        <f t="shared" si="21"/>
        <v>-72.929000000000002</v>
      </c>
      <c r="O58" s="141">
        <f>O55-O56</f>
        <v>-865.62400000000002</v>
      </c>
      <c r="P58" s="10"/>
      <c r="R58" s="13"/>
    </row>
    <row r="59" spans="1:18" ht="24" customHeight="1" thickBot="1" x14ac:dyDescent="0.25">
      <c r="A59" s="114"/>
      <c r="B59" s="115"/>
      <c r="C59" s="116"/>
      <c r="D59" s="116"/>
      <c r="E59" s="116"/>
      <c r="F59" s="116"/>
      <c r="G59" s="116"/>
      <c r="H59" s="116"/>
      <c r="I59" s="116"/>
      <c r="J59" s="116"/>
      <c r="K59" s="116"/>
      <c r="L59" s="116"/>
      <c r="M59" s="116"/>
      <c r="N59" s="116"/>
      <c r="O59" s="153"/>
      <c r="P59" s="10"/>
      <c r="R59" s="13"/>
    </row>
    <row r="60" spans="1:18" ht="12.75" customHeight="1" thickTop="1" x14ac:dyDescent="0.2">
      <c r="A60" s="1085" t="s">
        <v>121</v>
      </c>
      <c r="B60" s="126" t="s">
        <v>52</v>
      </c>
      <c r="C60" s="119">
        <f>IF(měs_index_v_USD!C36="","",měs_index_v_USD!C36)</f>
        <v>15761.829</v>
      </c>
      <c r="D60" s="119">
        <f>IF(měs_index_v_USD!D36="","",měs_index_v_USD!D36)</f>
        <v>14645.382</v>
      </c>
      <c r="E60" s="449">
        <f>IF(měs_index_v_USD!E36="","",měs_index_v_USD!E36)</f>
        <v>15968.953</v>
      </c>
      <c r="F60" s="119">
        <f>IF(měs_index_v_USD!F36="","",měs_index_v_USD!F36)</f>
        <v>15289.98</v>
      </c>
      <c r="G60" s="119">
        <f>IF(měs_index_v_USD!G36="","",měs_index_v_USD!G36)</f>
        <v>14821.366</v>
      </c>
      <c r="H60" s="119">
        <f>IF(měs_index_v_USD!H36="","",měs_index_v_USD!H36)</f>
        <v>15096.563</v>
      </c>
      <c r="I60" s="119">
        <f>IF(měs_index_v_USD!I36="","",měs_index_v_USD!I36)</f>
        <v>13197.05</v>
      </c>
      <c r="J60" s="119">
        <f>IF(měs_index_v_USD!J36="","",měs_index_v_USD!J36)</f>
        <v>13356.064</v>
      </c>
      <c r="K60" s="119">
        <f>IF(měs_index_v_USD!K36="","",měs_index_v_USD!K36)</f>
        <v>14843.303</v>
      </c>
      <c r="L60" s="119">
        <f>IF(měs_index_v_USD!L36="","",měs_index_v_USD!L36)</f>
        <v>17025.016</v>
      </c>
      <c r="M60" s="119">
        <f>IF(měs_index_v_USD!M36="","",měs_index_v_USD!M36)</f>
        <v>16697.689999999999</v>
      </c>
      <c r="N60" s="119">
        <f>IF(měs_index_v_USD!N36="","",měs_index_v_USD!N36)</f>
        <v>12093.99</v>
      </c>
      <c r="O60" s="25">
        <f>seskup.USD!I28</f>
        <v>178797.18400000001</v>
      </c>
      <c r="P60" s="80"/>
      <c r="Q60" s="12"/>
      <c r="R60" s="13"/>
    </row>
    <row r="61" spans="1:18" ht="12.75" customHeight="1" x14ac:dyDescent="0.2">
      <c r="A61" s="1076"/>
      <c r="B61" s="126" t="s">
        <v>53</v>
      </c>
      <c r="C61" s="3">
        <f>IF(měs_index_d_USD!C36="","",měs_index_d_USD!C36)</f>
        <v>11378.633</v>
      </c>
      <c r="D61" s="3">
        <f>IF(měs_index_d_USD!D36="","",měs_index_d_USD!D36)</f>
        <v>10824.358</v>
      </c>
      <c r="E61" s="450">
        <f>IF(měs_index_d_USD!E36="","",měs_index_d_USD!E36)</f>
        <v>11911.142</v>
      </c>
      <c r="F61" s="3">
        <f>IF(měs_index_d_USD!F36="","",měs_index_d_USD!F36)</f>
        <v>11185.317999999999</v>
      </c>
      <c r="G61" s="3">
        <f>IF(měs_index_d_USD!G36="","",měs_index_d_USD!G36)</f>
        <v>11433.876</v>
      </c>
      <c r="H61" s="3">
        <f>IF(měs_index_d_USD!H36="","",měs_index_d_USD!H36)</f>
        <v>11459.233</v>
      </c>
      <c r="I61" s="314">
        <f>IF(měs_index_d_USD!I36="","",měs_index_d_USD!I36)</f>
        <v>10172.245000000001</v>
      </c>
      <c r="J61" s="314">
        <f>IF(měs_index_d_USD!J36="","",měs_index_d_USD!J36)</f>
        <v>10299.437</v>
      </c>
      <c r="K61" s="314">
        <f>IF(měs_index_d_USD!K36="","",měs_index_d_USD!K36)</f>
        <v>10669.263999999999</v>
      </c>
      <c r="L61" s="314">
        <f>IF(měs_index_d_USD!L36="","",měs_index_d_USD!L36)</f>
        <v>12287.356</v>
      </c>
      <c r="M61" s="314">
        <f>IF(měs_index_d_USD!M36="","",měs_index_d_USD!M36)</f>
        <v>11651.231</v>
      </c>
      <c r="N61" s="314">
        <f>IF(měs_index_d_USD!N36="","",měs_index_d_USD!N36)</f>
        <v>8939.5560000000005</v>
      </c>
      <c r="O61" s="25">
        <f>seskup.USD!N28</f>
        <v>132211.649</v>
      </c>
      <c r="P61" s="80"/>
      <c r="Q61" s="12"/>
      <c r="R61" s="13"/>
    </row>
    <row r="62" spans="1:18" ht="12.75" customHeight="1" x14ac:dyDescent="0.2">
      <c r="A62" s="1076"/>
      <c r="B62" s="85" t="s">
        <v>51</v>
      </c>
      <c r="C62" s="130">
        <f>IF(C60="","",SUM(C60:C61))</f>
        <v>27140.462</v>
      </c>
      <c r="D62" s="130">
        <f t="shared" ref="D62:N62" si="22">IF(D60="","",SUM(D60:D61))</f>
        <v>25469.739999999998</v>
      </c>
      <c r="E62" s="130">
        <f t="shared" si="22"/>
        <v>27880.095000000001</v>
      </c>
      <c r="F62" s="130">
        <f t="shared" si="22"/>
        <v>26475.297999999999</v>
      </c>
      <c r="G62" s="130">
        <f t="shared" si="22"/>
        <v>26255.241999999998</v>
      </c>
      <c r="H62" s="130">
        <f t="shared" si="22"/>
        <v>26555.796000000002</v>
      </c>
      <c r="I62" s="130">
        <f t="shared" si="22"/>
        <v>23369.294999999998</v>
      </c>
      <c r="J62" s="130">
        <f t="shared" si="22"/>
        <v>23655.501</v>
      </c>
      <c r="K62" s="130">
        <f t="shared" si="22"/>
        <v>25512.566999999999</v>
      </c>
      <c r="L62" s="130">
        <f t="shared" si="22"/>
        <v>29312.371999999999</v>
      </c>
      <c r="M62" s="130">
        <f t="shared" si="22"/>
        <v>28348.920999999998</v>
      </c>
      <c r="N62" s="130">
        <f t="shared" si="22"/>
        <v>21033.546000000002</v>
      </c>
      <c r="O62" s="140">
        <f>SUM(O60:O61)</f>
        <v>311008.83299999998</v>
      </c>
      <c r="P62" s="80"/>
    </row>
    <row r="63" spans="1:18" ht="12.75" customHeight="1" thickBot="1" x14ac:dyDescent="0.25">
      <c r="A63" s="1077"/>
      <c r="B63" s="88" t="s">
        <v>54</v>
      </c>
      <c r="C63" s="137">
        <f>IF(C60="","",C60-C61)</f>
        <v>4383.1959999999999</v>
      </c>
      <c r="D63" s="137">
        <f t="shared" ref="D63:N63" si="23">IF(D60="","",D60-D61)</f>
        <v>3821.0239999999994</v>
      </c>
      <c r="E63" s="137">
        <f t="shared" si="23"/>
        <v>4057.8109999999997</v>
      </c>
      <c r="F63" s="137">
        <f t="shared" si="23"/>
        <v>4104.6620000000003</v>
      </c>
      <c r="G63" s="137">
        <f t="shared" si="23"/>
        <v>3387.49</v>
      </c>
      <c r="H63" s="137">
        <f t="shared" si="23"/>
        <v>3637.33</v>
      </c>
      <c r="I63" s="137">
        <f t="shared" si="23"/>
        <v>3024.8049999999985</v>
      </c>
      <c r="J63" s="137">
        <f t="shared" si="23"/>
        <v>3056.6270000000004</v>
      </c>
      <c r="K63" s="137">
        <f t="shared" si="23"/>
        <v>4174.0390000000007</v>
      </c>
      <c r="L63" s="137">
        <f t="shared" si="23"/>
        <v>4737.66</v>
      </c>
      <c r="M63" s="137">
        <f t="shared" si="23"/>
        <v>5046.4589999999989</v>
      </c>
      <c r="N63" s="137">
        <f t="shared" si="23"/>
        <v>3154.4339999999993</v>
      </c>
      <c r="O63" s="141">
        <f>O60-O61</f>
        <v>46585.535000000003</v>
      </c>
      <c r="P63" s="10"/>
    </row>
    <row r="64" spans="1:18" ht="12.75" customHeight="1" x14ac:dyDescent="0.2">
      <c r="A64" s="659"/>
      <c r="B64" s="95"/>
      <c r="C64" s="96"/>
      <c r="D64" s="96"/>
      <c r="E64" s="96"/>
      <c r="F64" s="96"/>
      <c r="G64" s="96"/>
      <c r="H64" s="96"/>
      <c r="I64" s="96"/>
      <c r="J64" s="96"/>
      <c r="K64" s="96"/>
      <c r="L64" s="96"/>
      <c r="M64" s="96"/>
      <c r="N64" s="97"/>
      <c r="O64" s="96"/>
      <c r="P64" s="10"/>
    </row>
    <row r="65" spans="1:16" ht="12.75" customHeight="1" x14ac:dyDescent="0.2">
      <c r="A65" s="37" t="s">
        <v>45</v>
      </c>
      <c r="B65" s="92"/>
      <c r="C65" s="37"/>
      <c r="D65" s="10"/>
      <c r="E65" s="10"/>
      <c r="F65" s="39"/>
      <c r="G65" s="10"/>
      <c r="H65" s="10"/>
      <c r="I65" s="37"/>
      <c r="J65" s="40"/>
      <c r="K65" s="10"/>
      <c r="L65" s="10"/>
      <c r="M65" s="10"/>
      <c r="N65" s="10"/>
      <c r="P65" s="10"/>
    </row>
    <row r="66" spans="1:16" ht="12.75" customHeight="1" x14ac:dyDescent="0.2">
      <c r="A66" s="37" t="s">
        <v>160</v>
      </c>
      <c r="O66" s="41" t="s">
        <v>92</v>
      </c>
    </row>
    <row r="67" spans="1:16" ht="12.75" customHeight="1" x14ac:dyDescent="0.2">
      <c r="A67" s="37"/>
      <c r="O67" s="41"/>
    </row>
    <row r="68" spans="1:16" ht="12.6" customHeight="1" x14ac:dyDescent="0.2">
      <c r="C68" s="6"/>
      <c r="D68" s="6"/>
      <c r="E68" s="6"/>
      <c r="G68" s="6"/>
      <c r="H68" s="6"/>
      <c r="I68" s="6"/>
      <c r="J68" s="6"/>
      <c r="K68" s="6"/>
      <c r="L68" s="6"/>
      <c r="M68" s="6"/>
    </row>
    <row r="69" spans="1:16" ht="12.6" customHeight="1" x14ac:dyDescent="0.2">
      <c r="A69" s="11"/>
      <c r="B69" s="93"/>
      <c r="C69" s="10"/>
      <c r="D69" s="10"/>
      <c r="E69" s="10"/>
      <c r="F69" s="43"/>
      <c r="G69" s="10"/>
      <c r="H69" s="10"/>
      <c r="I69" s="10"/>
      <c r="J69" s="10"/>
      <c r="K69" s="10"/>
      <c r="L69" s="10"/>
      <c r="M69" s="10"/>
    </row>
    <row r="70" spans="1:16" ht="12.6" customHeight="1" x14ac:dyDescent="0.2">
      <c r="B70" s="93"/>
      <c r="C70" s="14"/>
      <c r="D70" s="14"/>
      <c r="E70" s="14"/>
      <c r="F70" s="43"/>
      <c r="G70" s="14"/>
      <c r="H70" s="14"/>
      <c r="I70" s="14"/>
      <c r="J70" s="14"/>
      <c r="K70" s="6"/>
      <c r="L70" s="6"/>
      <c r="M70" s="6"/>
    </row>
    <row r="71" spans="1:16" ht="12.6" customHeight="1" x14ac:dyDescent="0.2">
      <c r="A71" s="11"/>
      <c r="B71" s="92"/>
      <c r="C71" s="9"/>
      <c r="D71" s="9"/>
      <c r="E71" s="9"/>
      <c r="F71" s="44"/>
      <c r="G71" s="9"/>
      <c r="H71" s="9"/>
      <c r="I71" s="9"/>
      <c r="J71" s="9"/>
      <c r="K71" s="9"/>
      <c r="L71" s="9"/>
      <c r="M71" s="9"/>
    </row>
    <row r="72" spans="1:16" ht="12.6" customHeight="1" x14ac:dyDescent="0.2">
      <c r="A72" s="11"/>
      <c r="B72" s="92"/>
      <c r="C72" s="9"/>
      <c r="D72" s="9"/>
      <c r="E72" s="9"/>
      <c r="F72" s="44"/>
      <c r="G72" s="9"/>
      <c r="H72" s="9"/>
      <c r="I72" s="9"/>
      <c r="J72" s="9"/>
      <c r="K72" s="9"/>
      <c r="L72" s="9"/>
      <c r="M72" s="9"/>
    </row>
    <row r="73" spans="1:16" ht="12.6" customHeight="1" x14ac:dyDescent="0.2"/>
    <row r="74" spans="1:16" ht="12.6" customHeight="1" x14ac:dyDescent="0.2"/>
    <row r="75" spans="1:16" ht="12.6" customHeight="1" x14ac:dyDescent="0.2"/>
    <row r="76" spans="1:16" ht="12.6" customHeight="1" x14ac:dyDescent="0.2"/>
    <row r="77" spans="1:16" ht="12.6" customHeight="1" x14ac:dyDescent="0.2"/>
    <row r="78" spans="1:16" ht="12.6" customHeight="1" x14ac:dyDescent="0.2"/>
    <row r="79" spans="1:16" ht="12.6" customHeight="1" x14ac:dyDescent="0.2"/>
    <row r="80" spans="1:16" ht="12.6" customHeight="1" x14ac:dyDescent="0.2"/>
    <row r="81" ht="12.6" customHeight="1" x14ac:dyDescent="0.2"/>
    <row r="82" ht="12.6" customHeight="1" x14ac:dyDescent="0.2"/>
    <row r="83" ht="12.6" customHeight="1" x14ac:dyDescent="0.2"/>
    <row r="84" ht="12.6" customHeight="1" x14ac:dyDescent="0.2"/>
    <row r="85" ht="12.6" customHeight="1" x14ac:dyDescent="0.2"/>
    <row r="86" ht="12.6" customHeight="1" x14ac:dyDescent="0.2"/>
    <row r="87" ht="12.6" customHeight="1" x14ac:dyDescent="0.2"/>
    <row r="88" ht="12.6" customHeight="1" x14ac:dyDescent="0.2"/>
    <row r="89" ht="12.6" customHeight="1" x14ac:dyDescent="0.2"/>
    <row r="90" ht="12.6" customHeight="1" x14ac:dyDescent="0.2"/>
    <row r="91" ht="12.6" customHeight="1" x14ac:dyDescent="0.2"/>
    <row r="92" ht="12.6" customHeight="1" x14ac:dyDescent="0.2"/>
    <row r="93" ht="12.6" customHeight="1" x14ac:dyDescent="0.2"/>
    <row r="94" ht="12.6" customHeight="1" x14ac:dyDescent="0.2"/>
    <row r="95" ht="12.6" customHeight="1" x14ac:dyDescent="0.2"/>
    <row r="96" ht="12.6" customHeight="1" x14ac:dyDescent="0.2"/>
    <row r="97" spans="2:13" ht="12.6" customHeight="1" x14ac:dyDescent="0.2"/>
    <row r="98" spans="2:13" ht="12.6" customHeight="1" x14ac:dyDescent="0.2"/>
    <row r="99" spans="2:13" ht="12.6" customHeight="1" x14ac:dyDescent="0.2"/>
    <row r="100" spans="2:13" ht="12.6" customHeight="1" x14ac:dyDescent="0.2"/>
    <row r="101" spans="2:13" ht="12.6" customHeight="1" x14ac:dyDescent="0.2"/>
    <row r="112" spans="2:13" x14ac:dyDescent="0.2">
      <c r="B112" s="91"/>
      <c r="C112" s="6"/>
      <c r="D112" s="6"/>
      <c r="E112" s="6"/>
      <c r="G112" s="6"/>
      <c r="H112" s="6"/>
      <c r="I112" s="6"/>
      <c r="J112" s="6"/>
      <c r="K112" s="6"/>
      <c r="L112" s="6"/>
      <c r="M112" s="6"/>
    </row>
    <row r="113" spans="2:13" x14ac:dyDescent="0.2">
      <c r="B113" s="94"/>
      <c r="C113" s="9"/>
      <c r="D113" s="9"/>
      <c r="E113" s="9"/>
      <c r="F113" s="44"/>
      <c r="G113" s="9"/>
      <c r="H113" s="9"/>
      <c r="I113" s="9"/>
      <c r="J113" s="9"/>
      <c r="K113" s="9"/>
      <c r="L113" s="9"/>
      <c r="M113" s="9"/>
    </row>
    <row r="114" spans="2:13" x14ac:dyDescent="0.2">
      <c r="B114" s="94"/>
      <c r="C114" s="9"/>
      <c r="D114" s="9"/>
      <c r="E114" s="9"/>
      <c r="F114" s="44"/>
      <c r="G114" s="9"/>
      <c r="H114" s="9"/>
      <c r="I114" s="9"/>
      <c r="J114" s="9"/>
      <c r="K114" s="9"/>
      <c r="L114" s="9"/>
      <c r="M114" s="9"/>
    </row>
    <row r="139" spans="2:13" x14ac:dyDescent="0.2">
      <c r="B139" s="91"/>
      <c r="C139" s="6"/>
      <c r="D139" s="6"/>
      <c r="E139" s="6"/>
      <c r="G139" s="6"/>
      <c r="H139" s="6"/>
      <c r="I139" s="6"/>
      <c r="J139" s="6"/>
      <c r="K139" s="6"/>
      <c r="L139" s="6"/>
      <c r="M139" s="6"/>
    </row>
  </sheetData>
  <sheetProtection algorithmName="SHA-512" hashValue="KEGf9CodkIisytCv7BTuOkOCXi5HujWVjwg+6q0k9cCtwTHJgqwhL0BrRHUYn9OcwelmNGMh5npld2XUp/TRBQ==" saltValue="3yLWjwW3XXbOBLe0Aw2+WA==" spinCount="100000" sheet="1" objects="1" scenarios="1"/>
  <mergeCells count="8">
    <mergeCell ref="A35:A38"/>
    <mergeCell ref="A50:A53"/>
    <mergeCell ref="A55:A58"/>
    <mergeCell ref="A60:A63"/>
    <mergeCell ref="A2:O2"/>
    <mergeCell ref="A3:O3"/>
    <mergeCell ref="A20:A23"/>
    <mergeCell ref="A25:A28"/>
  </mergeCells>
  <phoneticPr fontId="0" type="noConversion"/>
  <hyperlinks>
    <hyperlink ref="A1" location="obsah!A1" display="obsah"/>
  </hyperlinks>
  <printOptions horizontalCentered="1"/>
  <pageMargins left="0.59055118110236227" right="0.6692913385826772" top="0.98425196850393704" bottom="0.98425196850393704" header="0.51181102362204722" footer="0.51181102362204722"/>
  <pageSetup paperSize="9" scale="91" orientation="landscape" r:id="rId1"/>
  <headerFooter alignWithMargins="0"/>
  <rowBreaks count="1" manualBreakCount="1">
    <brk id="34"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R139"/>
  <sheetViews>
    <sheetView showGridLines="0" zoomScale="90" zoomScaleNormal="90" zoomScaleSheetLayoutView="85" workbookViewId="0">
      <selection activeCell="R28" sqref="R28"/>
    </sheetView>
  </sheetViews>
  <sheetFormatPr defaultColWidth="8.85546875" defaultRowHeight="12.75" x14ac:dyDescent="0.2"/>
  <cols>
    <col min="1" max="1" width="24.5703125" style="1" customWidth="1"/>
    <col min="2" max="2" width="7.42578125" style="89" customWidth="1"/>
    <col min="3" max="4" width="8" style="1" customWidth="1"/>
    <col min="5" max="5" width="7.5703125" style="1" customWidth="1"/>
    <col min="6" max="6" width="8" style="15" customWidth="1"/>
    <col min="7" max="7" width="9.28515625" style="1" customWidth="1"/>
    <col min="8" max="8" width="8" style="1" customWidth="1"/>
    <col min="9" max="9" width="7.85546875" style="1" customWidth="1"/>
    <col min="10" max="14" width="8" style="1" customWidth="1"/>
    <col min="15" max="15" width="9" style="15" customWidth="1"/>
    <col min="16" max="16" width="8" style="1" customWidth="1"/>
    <col min="17" max="17" width="10.42578125" style="1" customWidth="1"/>
    <col min="18" max="16384" width="8.85546875" style="1"/>
  </cols>
  <sheetData>
    <row r="1" spans="1:18" ht="14.1" customHeight="1" x14ac:dyDescent="0.2">
      <c r="A1" s="77" t="s">
        <v>98</v>
      </c>
    </row>
    <row r="2" spans="1:18" ht="22.5" customHeight="1" x14ac:dyDescent="0.2">
      <c r="A2" s="1082" t="str">
        <f>PopisTabulek!$A$41</f>
        <v>Zahraniční obchod dle jednotlivých měsíců roku 2018</v>
      </c>
      <c r="B2" s="1082"/>
      <c r="C2" s="1082"/>
      <c r="D2" s="1082"/>
      <c r="E2" s="1082"/>
      <c r="F2" s="1082"/>
      <c r="G2" s="1082"/>
      <c r="H2" s="1082"/>
      <c r="I2" s="1082"/>
      <c r="J2" s="1082"/>
      <c r="K2" s="1082"/>
      <c r="L2" s="1082"/>
      <c r="M2" s="1082"/>
      <c r="N2" s="1082"/>
      <c r="O2" s="1082"/>
    </row>
    <row r="3" spans="1:18" ht="12.95" customHeight="1" x14ac:dyDescent="0.2">
      <c r="A3" s="1071" t="str">
        <f>PopisTabulek!$A$42</f>
        <v>(rok 2018 - zpřesněné údaje k 28.2.2019)</v>
      </c>
      <c r="B3" s="1071"/>
      <c r="C3" s="1071"/>
      <c r="D3" s="1071"/>
      <c r="E3" s="1071"/>
      <c r="F3" s="1071"/>
      <c r="G3" s="1071"/>
      <c r="H3" s="1071"/>
      <c r="I3" s="1071"/>
      <c r="J3" s="1071"/>
      <c r="K3" s="1071"/>
      <c r="L3" s="1071"/>
      <c r="M3" s="1071"/>
      <c r="N3" s="1071"/>
      <c r="O3" s="1071"/>
    </row>
    <row r="4" spans="1:18" ht="12.95" customHeight="1" x14ac:dyDescent="0.2">
      <c r="A4" s="529"/>
      <c r="B4" s="90"/>
      <c r="C4" s="529"/>
      <c r="D4" s="529"/>
      <c r="E4" s="529"/>
      <c r="F4" s="529"/>
      <c r="G4" s="529"/>
      <c r="H4" s="529"/>
      <c r="I4" s="529"/>
      <c r="J4" s="529"/>
      <c r="K4" s="529"/>
      <c r="L4" s="529"/>
      <c r="M4" s="529"/>
      <c r="N4" s="529"/>
      <c r="O4" s="529"/>
    </row>
    <row r="5" spans="1:18" ht="12.95" customHeight="1" x14ac:dyDescent="0.2">
      <c r="A5" s="529"/>
      <c r="B5" s="90"/>
      <c r="C5" s="529"/>
      <c r="D5" s="529"/>
      <c r="E5" s="529"/>
      <c r="F5" s="529"/>
      <c r="G5" s="529"/>
      <c r="H5" s="529"/>
      <c r="I5" s="529"/>
      <c r="J5" s="529"/>
      <c r="K5" s="529"/>
      <c r="L5" s="529"/>
      <c r="M5" s="529"/>
      <c r="N5" s="529"/>
      <c r="O5" s="529"/>
    </row>
    <row r="6" spans="1:18" ht="15" customHeight="1" thickBot="1" x14ac:dyDescent="0.3">
      <c r="A6" s="17"/>
      <c r="B6" s="91"/>
      <c r="C6" s="6"/>
      <c r="D6" s="6"/>
      <c r="E6" s="18"/>
      <c r="F6" s="19"/>
      <c r="G6" s="18"/>
      <c r="H6" s="18"/>
      <c r="I6" s="18"/>
      <c r="J6" s="6"/>
      <c r="K6" s="6"/>
      <c r="L6" s="6"/>
      <c r="M6" s="6"/>
      <c r="O6" s="20" t="s">
        <v>84</v>
      </c>
    </row>
    <row r="7" spans="1:18" ht="22.5" customHeight="1" thickBot="1" x14ac:dyDescent="0.25">
      <c r="A7" s="102"/>
      <c r="B7" s="103">
        <f>PopisTabulek!$B$44</f>
        <v>2018</v>
      </c>
      <c r="C7" s="104" t="s">
        <v>27</v>
      </c>
      <c r="D7" s="22" t="s">
        <v>28</v>
      </c>
      <c r="E7" s="22" t="s">
        <v>29</v>
      </c>
      <c r="F7" s="22" t="s">
        <v>30</v>
      </c>
      <c r="G7" s="22" t="s">
        <v>31</v>
      </c>
      <c r="H7" s="22" t="s">
        <v>32</v>
      </c>
      <c r="I7" s="22" t="s">
        <v>33</v>
      </c>
      <c r="J7" s="22" t="s">
        <v>34</v>
      </c>
      <c r="K7" s="22" t="s">
        <v>35</v>
      </c>
      <c r="L7" s="22" t="s">
        <v>36</v>
      </c>
      <c r="M7" s="22" t="s">
        <v>37</v>
      </c>
      <c r="N7" s="22" t="s">
        <v>38</v>
      </c>
      <c r="O7" s="139" t="str">
        <f>PopisTabulek!$C$37</f>
        <v>I-XII</v>
      </c>
      <c r="P7" s="10"/>
    </row>
    <row r="8" spans="1:18" ht="3.75" customHeight="1" thickBot="1" x14ac:dyDescent="0.25">
      <c r="A8" s="122"/>
      <c r="B8" s="123"/>
      <c r="C8" s="124"/>
      <c r="D8" s="125"/>
      <c r="E8" s="125"/>
      <c r="F8" s="125"/>
      <c r="G8" s="125"/>
      <c r="H8" s="125"/>
      <c r="I8" s="125"/>
      <c r="J8" s="125"/>
      <c r="K8" s="125"/>
      <c r="L8" s="125"/>
      <c r="M8" s="125"/>
      <c r="N8" s="125"/>
      <c r="O8" s="152"/>
      <c r="P8" s="10"/>
    </row>
    <row r="9" spans="1:18" ht="15" customHeight="1" x14ac:dyDescent="0.2">
      <c r="A9" s="24"/>
      <c r="B9" s="126" t="s">
        <v>52</v>
      </c>
      <c r="C9" s="2">
        <f>IF(měs_index_v_EUR!C6="","",měs_index_v_EUR!C6)</f>
        <v>14460.808999999999</v>
      </c>
      <c r="D9" s="2">
        <f>IF(měs_index_v_EUR!D6="","",měs_index_v_EUR!D6)</f>
        <v>13333.720000000001</v>
      </c>
      <c r="E9" s="2">
        <f>IF(měs_index_v_EUR!E6="","",měs_index_v_EUR!E6)</f>
        <v>14602.268999999998</v>
      </c>
      <c r="F9" s="2">
        <f>IF(měs_index_v_EUR!F6="","",měs_index_v_EUR!F6)</f>
        <v>13988.195000000002</v>
      </c>
      <c r="G9" s="2">
        <f>IF(měs_index_v_EUR!G6="","",měs_index_v_EUR!G6)</f>
        <v>14173.355999999998</v>
      </c>
      <c r="H9" s="2">
        <f>IF(měs_index_v_EUR!H6="","",měs_index_v_EUR!H6)</f>
        <v>14634.32</v>
      </c>
      <c r="I9" s="2">
        <f>IF(měs_index_v_EUR!I6="","",měs_index_v_EUR!I6)</f>
        <v>12822.466</v>
      </c>
      <c r="J9" s="2">
        <f>IF(měs_index_v_EUR!J6="","",měs_index_v_EUR!J6)</f>
        <v>13339.333000000001</v>
      </c>
      <c r="K9" s="2">
        <f>IF(měs_index_v_EUR!K6="","",měs_index_v_EUR!K6)</f>
        <v>14452.991</v>
      </c>
      <c r="L9" s="2">
        <f>IF(měs_index_v_EUR!L6="","",měs_index_v_EUR!L6)</f>
        <v>16813.729000000003</v>
      </c>
      <c r="M9" s="2">
        <f>IF(měs_index_v_EUR!M6="","",měs_index_v_EUR!M6)</f>
        <v>16680.692000000003</v>
      </c>
      <c r="N9" s="2">
        <f>IF(měs_index_v_EUR!N6="","",měs_index_v_EUR!N6)</f>
        <v>12228.599999999999</v>
      </c>
      <c r="O9" s="25">
        <f>seskup.EUR!I8</f>
        <v>171530.48</v>
      </c>
      <c r="P9" s="10"/>
      <c r="Q9" s="12"/>
      <c r="R9" s="13"/>
    </row>
    <row r="10" spans="1:18" ht="15" customHeight="1" x14ac:dyDescent="0.2">
      <c r="A10" s="82" t="s">
        <v>15</v>
      </c>
      <c r="B10" s="126" t="s">
        <v>53</v>
      </c>
      <c r="C10" s="2">
        <f>IF(měs_index_d_EUR!C6="","",měs_index_d_EUR!C6)</f>
        <v>13038.309000000001</v>
      </c>
      <c r="D10" s="2">
        <f>IF(měs_index_d_EUR!D6="","",měs_index_d_EUR!D6)</f>
        <v>11788.762000000001</v>
      </c>
      <c r="E10" s="2">
        <f>IF(měs_index_d_EUR!E6="","",měs_index_d_EUR!E6)</f>
        <v>12853.240000000002</v>
      </c>
      <c r="F10" s="2">
        <f>IF(měs_index_d_EUR!F6="","",měs_index_d_EUR!F6)</f>
        <v>12392.073999999999</v>
      </c>
      <c r="G10" s="2">
        <f>IF(měs_index_d_EUR!G6="","",měs_index_d_EUR!G6)</f>
        <v>13102.053</v>
      </c>
      <c r="H10" s="2">
        <f>IF(měs_index_d_EUR!H6="","",měs_index_d_EUR!H6)</f>
        <v>13233.72</v>
      </c>
      <c r="I10" s="2">
        <f>IF(měs_index_d_EUR!I6="","",měs_index_d_EUR!I6)</f>
        <v>12381.966000000002</v>
      </c>
      <c r="J10" s="2">
        <f>IF(měs_index_d_EUR!J6="","",měs_index_d_EUR!J6)</f>
        <v>12803.248</v>
      </c>
      <c r="K10" s="2">
        <f>IF(měs_index_d_EUR!K6="","",měs_index_d_EUR!K6)</f>
        <v>12947.470000000001</v>
      </c>
      <c r="L10" s="2">
        <f>IF(měs_index_d_EUR!L6="","",měs_index_d_EUR!L6)</f>
        <v>15436.807000000001</v>
      </c>
      <c r="M10" s="2">
        <f>IF(měs_index_d_EUR!M6="","",měs_index_d_EUR!M6)</f>
        <v>14784.706999999999</v>
      </c>
      <c r="N10" s="2">
        <f>IF(měs_index_d_EUR!N6="","",měs_index_d_EUR!N6)</f>
        <v>11486.244000000001</v>
      </c>
      <c r="O10" s="25">
        <f>seskup.EUR!N8</f>
        <v>156248.60400000002</v>
      </c>
      <c r="P10" s="10"/>
      <c r="Q10" s="12"/>
      <c r="R10" s="13"/>
    </row>
    <row r="11" spans="1:18" ht="15" customHeight="1" x14ac:dyDescent="0.2">
      <c r="A11" s="82" t="s">
        <v>101</v>
      </c>
      <c r="B11" s="85" t="s">
        <v>51</v>
      </c>
      <c r="C11" s="130">
        <f>IF(C9="","",SUM(C9:C10))</f>
        <v>27499.118000000002</v>
      </c>
      <c r="D11" s="130">
        <f t="shared" ref="D11:N11" si="0">IF(D9="","",SUM(D9:D10))</f>
        <v>25122.482000000004</v>
      </c>
      <c r="E11" s="130">
        <f t="shared" si="0"/>
        <v>27455.508999999998</v>
      </c>
      <c r="F11" s="130">
        <f t="shared" si="0"/>
        <v>26380.269</v>
      </c>
      <c r="G11" s="130">
        <f t="shared" si="0"/>
        <v>27275.409</v>
      </c>
      <c r="H11" s="130">
        <f t="shared" si="0"/>
        <v>27868.04</v>
      </c>
      <c r="I11" s="130">
        <f t="shared" si="0"/>
        <v>25204.432000000001</v>
      </c>
      <c r="J11" s="130">
        <f t="shared" si="0"/>
        <v>26142.580999999998</v>
      </c>
      <c r="K11" s="130">
        <f t="shared" si="0"/>
        <v>27400.461000000003</v>
      </c>
      <c r="L11" s="130">
        <f t="shared" si="0"/>
        <v>32250.536000000004</v>
      </c>
      <c r="M11" s="130">
        <f t="shared" si="0"/>
        <v>31465.399000000001</v>
      </c>
      <c r="N11" s="130">
        <f t="shared" si="0"/>
        <v>23714.843999999997</v>
      </c>
      <c r="O11" s="140">
        <f>SUM(O9:O10)</f>
        <v>327779.08400000003</v>
      </c>
      <c r="P11" s="10"/>
      <c r="R11" s="13"/>
    </row>
    <row r="12" spans="1:18" ht="15" customHeight="1" thickBot="1" x14ac:dyDescent="0.25">
      <c r="A12" s="36"/>
      <c r="B12" s="98" t="s">
        <v>54</v>
      </c>
      <c r="C12" s="131">
        <f>IF(C9="","",C9-C10)</f>
        <v>1422.4999999999982</v>
      </c>
      <c r="D12" s="131">
        <f t="shared" ref="D12:N12" si="1">IF(D9="","",D9-D10)</f>
        <v>1544.9580000000005</v>
      </c>
      <c r="E12" s="131">
        <f t="shared" si="1"/>
        <v>1749.0289999999968</v>
      </c>
      <c r="F12" s="131">
        <f t="shared" si="1"/>
        <v>1596.1210000000028</v>
      </c>
      <c r="G12" s="131">
        <f t="shared" si="1"/>
        <v>1071.3029999999981</v>
      </c>
      <c r="H12" s="131">
        <f t="shared" si="1"/>
        <v>1400.6000000000004</v>
      </c>
      <c r="I12" s="131">
        <f t="shared" si="1"/>
        <v>440.49999999999818</v>
      </c>
      <c r="J12" s="131">
        <f t="shared" si="1"/>
        <v>536.08500000000095</v>
      </c>
      <c r="K12" s="131">
        <f t="shared" si="1"/>
        <v>1505.5209999999988</v>
      </c>
      <c r="L12" s="131">
        <f t="shared" si="1"/>
        <v>1376.9220000000023</v>
      </c>
      <c r="M12" s="131">
        <f t="shared" si="1"/>
        <v>1895.9850000000042</v>
      </c>
      <c r="N12" s="131">
        <f t="shared" si="1"/>
        <v>742.35599999999795</v>
      </c>
      <c r="O12" s="149">
        <f t="shared" ref="O12" si="2">O9-O10</f>
        <v>15281.875999999989</v>
      </c>
      <c r="P12" s="78"/>
      <c r="R12" s="13"/>
    </row>
    <row r="13" spans="1:18" ht="6" customHeight="1" thickTop="1" x14ac:dyDescent="0.2">
      <c r="A13" s="27"/>
      <c r="B13" s="112"/>
      <c r="C13" s="132"/>
      <c r="D13" s="132"/>
      <c r="E13" s="132"/>
      <c r="F13" s="132"/>
      <c r="G13" s="132"/>
      <c r="H13" s="132"/>
      <c r="I13" s="132"/>
      <c r="J13" s="132"/>
      <c r="K13" s="132"/>
      <c r="L13" s="132"/>
      <c r="M13" s="132"/>
      <c r="N13" s="132"/>
      <c r="O13" s="133"/>
      <c r="P13" s="78"/>
      <c r="R13" s="13"/>
    </row>
    <row r="14" spans="1:18" ht="36.75" customHeight="1" thickBot="1" x14ac:dyDescent="0.25">
      <c r="A14" s="79"/>
      <c r="B14" s="109"/>
      <c r="C14" s="110"/>
      <c r="D14" s="110"/>
      <c r="E14" s="110"/>
      <c r="F14" s="110"/>
      <c r="G14" s="110"/>
      <c r="H14" s="110"/>
      <c r="I14" s="110"/>
      <c r="J14" s="110"/>
      <c r="K14" s="110"/>
      <c r="L14" s="110"/>
      <c r="M14" s="110"/>
      <c r="N14" s="110"/>
      <c r="O14" s="110"/>
      <c r="P14" s="78"/>
      <c r="R14" s="13"/>
    </row>
    <row r="15" spans="1:18" ht="12.75" customHeight="1" x14ac:dyDescent="0.2">
      <c r="A15" s="111"/>
      <c r="B15" s="127" t="s">
        <v>52</v>
      </c>
      <c r="C15" s="83">
        <f>IF(měs_index_v_EUR!C9="","",měs_index_v_EUR!C9)</f>
        <v>13271.063</v>
      </c>
      <c r="D15" s="83">
        <f>IF(měs_index_v_EUR!D9="","",měs_index_v_EUR!D9)</f>
        <v>12186.226000000001</v>
      </c>
      <c r="E15" s="83">
        <f>IF(měs_index_v_EUR!E9="","",měs_index_v_EUR!E9)</f>
        <v>13300.859</v>
      </c>
      <c r="F15" s="83">
        <f>IF(měs_index_v_EUR!F9="","",měs_index_v_EUR!F9)</f>
        <v>12779.44</v>
      </c>
      <c r="G15" s="83">
        <f>IF(měs_index_v_EUR!G9="","",měs_index_v_EUR!G9)</f>
        <v>12912.096</v>
      </c>
      <c r="H15" s="83">
        <f>IF(měs_index_v_EUR!H9="","",měs_index_v_EUR!H9)</f>
        <v>13300.721</v>
      </c>
      <c r="I15" s="83">
        <f>IF(měs_index_v_EUR!I9="","",měs_index_v_EUR!I9)</f>
        <v>11610.734</v>
      </c>
      <c r="J15" s="83">
        <f>IF(měs_index_v_EUR!J9="","",měs_index_v_EUR!J9)</f>
        <v>11924.253000000001</v>
      </c>
      <c r="K15" s="83">
        <f>IF(měs_index_v_EUR!K9="","",měs_index_v_EUR!K9)</f>
        <v>13104.888000000001</v>
      </c>
      <c r="L15" s="83">
        <f>IF(měs_index_v_EUR!L9="","",měs_index_v_EUR!L9)</f>
        <v>15285.402</v>
      </c>
      <c r="M15" s="83">
        <f>IF(měs_index_v_EUR!M9="","",měs_index_v_EUR!M9)</f>
        <v>15165.644</v>
      </c>
      <c r="N15" s="83">
        <f>IF(měs_index_v_EUR!N9="","",měs_index_v_EUR!N9)</f>
        <v>10940.592000000001</v>
      </c>
      <c r="O15" s="142">
        <f>seskup.EUR!I9</f>
        <v>155781.91800000001</v>
      </c>
      <c r="P15" s="4"/>
      <c r="Q15" s="12"/>
      <c r="R15" s="13"/>
    </row>
    <row r="16" spans="1:18" ht="12.75" customHeight="1" x14ac:dyDescent="0.2">
      <c r="A16" s="24" t="s">
        <v>41</v>
      </c>
      <c r="B16" s="126" t="s">
        <v>53</v>
      </c>
      <c r="C16" s="2">
        <f>IF(měs_index_d_EUR!C9="","",měs_index_d_EUR!C9)</f>
        <v>9226.51</v>
      </c>
      <c r="D16" s="2">
        <f>IF(měs_index_d_EUR!D9="","",měs_index_d_EUR!D9)</f>
        <v>8724.223</v>
      </c>
      <c r="E16" s="2">
        <f>IF(měs_index_d_EUR!E9="","",měs_index_d_EUR!E9)</f>
        <v>9636.1990000000005</v>
      </c>
      <c r="F16" s="2">
        <f>IF(měs_index_d_EUR!F9="","",měs_index_d_EUR!F9)</f>
        <v>9062.4359999999997</v>
      </c>
      <c r="G16" s="2">
        <f>IF(měs_index_d_EUR!G9="","",měs_index_d_EUR!G9)</f>
        <v>9619.4230000000007</v>
      </c>
      <c r="H16" s="2">
        <f>IF(měs_index_d_EUR!H9="","",měs_index_d_EUR!H9)</f>
        <v>9790.2360000000008</v>
      </c>
      <c r="I16" s="2">
        <f>IF(měs_index_d_EUR!I9="","",měs_index_d_EUR!I9)</f>
        <v>8642.1080000000002</v>
      </c>
      <c r="J16" s="2">
        <f>IF(měs_index_d_EUR!J9="","",měs_index_d_EUR!J9)</f>
        <v>8855.9220000000005</v>
      </c>
      <c r="K16" s="2">
        <f>IF(měs_index_d_EUR!K9="","",měs_index_d_EUR!K9)</f>
        <v>9171.6290000000008</v>
      </c>
      <c r="L16" s="2">
        <f>IF(měs_index_d_EUR!L9="","",měs_index_d_EUR!L9)</f>
        <v>10681.473</v>
      </c>
      <c r="M16" s="2">
        <f>IF(měs_index_d_EUR!M9="","",měs_index_d_EUR!M9)</f>
        <v>10239.463</v>
      </c>
      <c r="N16" s="2">
        <f>IF(měs_index_d_EUR!N9="","",měs_index_d_EUR!N9)</f>
        <v>7825.3549999999996</v>
      </c>
      <c r="O16" s="25">
        <f>seskup.EUR!N9</f>
        <v>111474.977</v>
      </c>
      <c r="P16" s="4"/>
      <c r="Q16" s="12"/>
      <c r="R16" s="13"/>
    </row>
    <row r="17" spans="1:18" ht="12.75" customHeight="1" x14ac:dyDescent="0.2">
      <c r="A17" s="24" t="s">
        <v>42</v>
      </c>
      <c r="B17" s="85" t="s">
        <v>51</v>
      </c>
      <c r="C17" s="130">
        <f>IF(C15="","",SUM(C15:C16))</f>
        <v>22497.573</v>
      </c>
      <c r="D17" s="130">
        <f t="shared" ref="D17:N17" si="3">IF(D15="","",SUM(D15:D16))</f>
        <v>20910.449000000001</v>
      </c>
      <c r="E17" s="130">
        <f t="shared" si="3"/>
        <v>22937.058000000001</v>
      </c>
      <c r="F17" s="130">
        <f t="shared" si="3"/>
        <v>21841.876</v>
      </c>
      <c r="G17" s="130">
        <f t="shared" si="3"/>
        <v>22531.519</v>
      </c>
      <c r="H17" s="130">
        <f t="shared" si="3"/>
        <v>23090.957000000002</v>
      </c>
      <c r="I17" s="130">
        <f t="shared" si="3"/>
        <v>20252.842000000001</v>
      </c>
      <c r="J17" s="130">
        <f t="shared" si="3"/>
        <v>20780.175000000003</v>
      </c>
      <c r="K17" s="130">
        <f t="shared" si="3"/>
        <v>22276.517</v>
      </c>
      <c r="L17" s="130">
        <f t="shared" si="3"/>
        <v>25966.875</v>
      </c>
      <c r="M17" s="130">
        <f t="shared" si="3"/>
        <v>25405.107</v>
      </c>
      <c r="N17" s="130">
        <f t="shared" si="3"/>
        <v>18765.947</v>
      </c>
      <c r="O17" s="140">
        <f>SUM(O15:O16)</f>
        <v>267256.89500000002</v>
      </c>
      <c r="P17" s="4"/>
      <c r="R17" s="13"/>
    </row>
    <row r="18" spans="1:18" ht="12.75" customHeight="1" thickBot="1" x14ac:dyDescent="0.25">
      <c r="A18" s="84"/>
      <c r="B18" s="86" t="s">
        <v>54</v>
      </c>
      <c r="C18" s="131">
        <f>IF(C15="","",C15-C16)</f>
        <v>4044.5529999999999</v>
      </c>
      <c r="D18" s="131">
        <f t="shared" ref="D18:N18" si="4">IF(D15="","",D15-D16)</f>
        <v>3462.0030000000006</v>
      </c>
      <c r="E18" s="131">
        <f t="shared" si="4"/>
        <v>3664.66</v>
      </c>
      <c r="F18" s="131">
        <f t="shared" si="4"/>
        <v>3717.0040000000008</v>
      </c>
      <c r="G18" s="131">
        <f t="shared" si="4"/>
        <v>3292.6729999999989</v>
      </c>
      <c r="H18" s="131">
        <f t="shared" si="4"/>
        <v>3510.4849999999988</v>
      </c>
      <c r="I18" s="131">
        <f t="shared" si="4"/>
        <v>2968.6260000000002</v>
      </c>
      <c r="J18" s="131">
        <f t="shared" si="4"/>
        <v>3068.3310000000001</v>
      </c>
      <c r="K18" s="131">
        <f t="shared" si="4"/>
        <v>3933.259</v>
      </c>
      <c r="L18" s="131">
        <f t="shared" si="4"/>
        <v>4603.9290000000001</v>
      </c>
      <c r="M18" s="131">
        <f t="shared" si="4"/>
        <v>4926.1810000000005</v>
      </c>
      <c r="N18" s="131">
        <f t="shared" si="4"/>
        <v>3115.237000000001</v>
      </c>
      <c r="O18" s="149">
        <f t="shared" ref="O18" si="5">O15-O16</f>
        <v>44306.941000000006</v>
      </c>
      <c r="P18" s="10"/>
      <c r="R18" s="13"/>
    </row>
    <row r="19" spans="1:18" ht="12.75" customHeight="1" thickTop="1" x14ac:dyDescent="0.2">
      <c r="A19" s="99"/>
      <c r="B19" s="100"/>
      <c r="C19" s="134"/>
      <c r="D19" s="134"/>
      <c r="E19" s="134"/>
      <c r="F19" s="134"/>
      <c r="G19" s="134"/>
      <c r="H19" s="134"/>
      <c r="I19" s="134"/>
      <c r="J19" s="134"/>
      <c r="K19" s="134"/>
      <c r="L19" s="134"/>
      <c r="M19" s="134"/>
      <c r="N19" s="134"/>
      <c r="O19" s="146"/>
      <c r="P19" s="10"/>
      <c r="R19" s="13"/>
    </row>
    <row r="20" spans="1:18" ht="12.75" customHeight="1" x14ac:dyDescent="0.2">
      <c r="A20" s="1086" t="s">
        <v>162</v>
      </c>
      <c r="B20" s="126" t="s">
        <v>52</v>
      </c>
      <c r="C20" s="55">
        <f>IF(měs_index_v_EUR!C12="","",měs_index_v_EUR!C12)</f>
        <v>12255.81</v>
      </c>
      <c r="D20" s="55">
        <f>IF(měs_index_v_EUR!D12="","",měs_index_v_EUR!D12)</f>
        <v>11268.325000000001</v>
      </c>
      <c r="E20" s="55">
        <f>IF(měs_index_v_EUR!E12="","",měs_index_v_EUR!E12)</f>
        <v>12310.36</v>
      </c>
      <c r="F20" s="55">
        <f>IF(měs_index_v_EUR!F12="","",měs_index_v_EUR!F12)</f>
        <v>11859.067999999999</v>
      </c>
      <c r="G20" s="445">
        <f>IF(měs_index_v_EUR!G12="","",měs_index_v_EUR!G12)</f>
        <v>11959.129000000001</v>
      </c>
      <c r="H20" s="2">
        <f>IF(měs_index_v_EUR!H12="","",měs_index_v_EUR!H12)</f>
        <v>12271.813</v>
      </c>
      <c r="I20" s="2">
        <f>IF(měs_index_v_EUR!I12="","",měs_index_v_EUR!I12)</f>
        <v>10761.757</v>
      </c>
      <c r="J20" s="2">
        <f>IF(měs_index_v_EUR!J12="","",měs_index_v_EUR!J12)</f>
        <v>10997.947</v>
      </c>
      <c r="K20" s="2">
        <f>IF(měs_index_v_EUR!K12="","",měs_index_v_EUR!K12)</f>
        <v>12204.798000000001</v>
      </c>
      <c r="L20" s="2">
        <f>IF(měs_index_v_EUR!L12="","",měs_index_v_EUR!L12)</f>
        <v>14254.027</v>
      </c>
      <c r="M20" s="2">
        <f>IF(měs_index_v_EUR!M12="","",měs_index_v_EUR!M12)</f>
        <v>14106.103999999999</v>
      </c>
      <c r="N20" s="2">
        <f>IF(měs_index_v_EUR!N12="","",měs_index_v_EUR!N12)</f>
        <v>10063.933999999999</v>
      </c>
      <c r="O20" s="25">
        <f>seskup.EUR!I10</f>
        <v>144313.071</v>
      </c>
      <c r="P20" s="79"/>
      <c r="Q20" s="12"/>
      <c r="R20" s="13"/>
    </row>
    <row r="21" spans="1:18" ht="12.75" customHeight="1" x14ac:dyDescent="0.2">
      <c r="A21" s="1076"/>
      <c r="B21" s="126" t="s">
        <v>53</v>
      </c>
      <c r="C21" s="2">
        <f>IF(měs_index_d_EUR!C12="","",měs_index_d_EUR!C12)</f>
        <v>8297.9220000000005</v>
      </c>
      <c r="D21" s="2">
        <f>IF(měs_index_d_EUR!D12="","",měs_index_d_EUR!D12)</f>
        <v>7946.3720000000003</v>
      </c>
      <c r="E21" s="2">
        <f>IF(měs_index_d_EUR!E12="","",měs_index_d_EUR!E12)</f>
        <v>8701.5159999999996</v>
      </c>
      <c r="F21" s="2">
        <f>IF(měs_index_d_EUR!F12="","",měs_index_d_EUR!F12)</f>
        <v>8174.4309999999996</v>
      </c>
      <c r="G21" s="5">
        <f>IF(měs_index_d_EUR!G12="","",měs_index_d_EUR!G12)</f>
        <v>8598.8719999999994</v>
      </c>
      <c r="H21" s="2">
        <f>IF(měs_index_d_EUR!H12="","",měs_index_d_EUR!H12)</f>
        <v>8847.5529999999999</v>
      </c>
      <c r="I21" s="2">
        <f>IF(měs_index_d_EUR!I12="","",měs_index_d_EUR!I12)</f>
        <v>7772.0420000000004</v>
      </c>
      <c r="J21" s="2">
        <f>IF(měs_index_d_EUR!J12="","",měs_index_d_EUR!J12)</f>
        <v>7975.8190000000004</v>
      </c>
      <c r="K21" s="2">
        <f>IF(měs_index_d_EUR!K12="","",měs_index_d_EUR!K12)</f>
        <v>8209.1640000000007</v>
      </c>
      <c r="L21" s="2">
        <f>IF(měs_index_d_EUR!L12="","",měs_index_d_EUR!L12)</f>
        <v>9639.7880000000005</v>
      </c>
      <c r="M21" s="2">
        <f>IF(měs_index_d_EUR!M12="","",měs_index_d_EUR!M12)</f>
        <v>9290.39</v>
      </c>
      <c r="N21" s="2">
        <f>IF(měs_index_d_EUR!N12="","",měs_index_d_EUR!N12)</f>
        <v>7062.6710000000003</v>
      </c>
      <c r="O21" s="25">
        <f>seskup.EUR!N10</f>
        <v>100516.541</v>
      </c>
      <c r="P21" s="79"/>
      <c r="Q21" s="12"/>
      <c r="R21" s="13"/>
    </row>
    <row r="22" spans="1:18" ht="12.75" customHeight="1" x14ac:dyDescent="0.2">
      <c r="A22" s="1076"/>
      <c r="B22" s="85" t="s">
        <v>51</v>
      </c>
      <c r="C22" s="130">
        <f>IF(C20="","",SUM(C20:C21))</f>
        <v>20553.732</v>
      </c>
      <c r="D22" s="130">
        <f t="shared" ref="D22:N22" si="6">IF(D20="","",SUM(D20:D21))</f>
        <v>19214.697</v>
      </c>
      <c r="E22" s="130">
        <f t="shared" si="6"/>
        <v>21011.876</v>
      </c>
      <c r="F22" s="130">
        <f t="shared" si="6"/>
        <v>20033.499</v>
      </c>
      <c r="G22" s="130">
        <f t="shared" si="6"/>
        <v>20558.001</v>
      </c>
      <c r="H22" s="130">
        <f t="shared" si="6"/>
        <v>21119.366000000002</v>
      </c>
      <c r="I22" s="130">
        <f t="shared" si="6"/>
        <v>18533.798999999999</v>
      </c>
      <c r="J22" s="130">
        <f t="shared" si="6"/>
        <v>18973.766</v>
      </c>
      <c r="K22" s="130">
        <f t="shared" si="6"/>
        <v>20413.962</v>
      </c>
      <c r="L22" s="130">
        <f t="shared" si="6"/>
        <v>23893.815000000002</v>
      </c>
      <c r="M22" s="130">
        <f t="shared" si="6"/>
        <v>23396.493999999999</v>
      </c>
      <c r="N22" s="130">
        <f t="shared" si="6"/>
        <v>17126.605</v>
      </c>
      <c r="O22" s="140">
        <f>SUM(O20:O21)</f>
        <v>244829.61199999999</v>
      </c>
      <c r="P22" s="79"/>
      <c r="R22" s="13"/>
    </row>
    <row r="23" spans="1:18" ht="12.75" customHeight="1" x14ac:dyDescent="0.2">
      <c r="A23" s="1079"/>
      <c r="B23" s="87" t="s">
        <v>54</v>
      </c>
      <c r="C23" s="135">
        <f>IF(C20="","",C20-C21)</f>
        <v>3957.887999999999</v>
      </c>
      <c r="D23" s="135">
        <f t="shared" ref="D23:N23" si="7">IF(D20="","",D20-D21)</f>
        <v>3321.9530000000004</v>
      </c>
      <c r="E23" s="135">
        <f t="shared" si="7"/>
        <v>3608.844000000001</v>
      </c>
      <c r="F23" s="135">
        <f t="shared" si="7"/>
        <v>3684.6369999999997</v>
      </c>
      <c r="G23" s="135">
        <f t="shared" si="7"/>
        <v>3360.2570000000014</v>
      </c>
      <c r="H23" s="135">
        <f t="shared" si="7"/>
        <v>3424.26</v>
      </c>
      <c r="I23" s="135">
        <f t="shared" si="7"/>
        <v>2989.7149999999992</v>
      </c>
      <c r="J23" s="135">
        <f t="shared" si="7"/>
        <v>3022.1279999999997</v>
      </c>
      <c r="K23" s="135">
        <f t="shared" si="7"/>
        <v>3995.634</v>
      </c>
      <c r="L23" s="135">
        <f t="shared" si="7"/>
        <v>4614.2389999999996</v>
      </c>
      <c r="M23" s="135">
        <f t="shared" si="7"/>
        <v>4815.7139999999999</v>
      </c>
      <c r="N23" s="135">
        <f t="shared" si="7"/>
        <v>3001.262999999999</v>
      </c>
      <c r="O23" s="143">
        <f>O20-O21</f>
        <v>43796.53</v>
      </c>
      <c r="P23" s="79"/>
      <c r="R23" s="13"/>
    </row>
    <row r="24" spans="1:18" ht="12.75" customHeight="1" x14ac:dyDescent="0.2">
      <c r="A24" s="660"/>
      <c r="B24" s="101"/>
      <c r="C24" s="132"/>
      <c r="D24" s="132"/>
      <c r="E24" s="132"/>
      <c r="F24" s="132"/>
      <c r="G24" s="132"/>
      <c r="H24" s="136"/>
      <c r="I24" s="136"/>
      <c r="J24" s="136"/>
      <c r="K24" s="136"/>
      <c r="L24" s="136"/>
      <c r="M24" s="136"/>
      <c r="N24" s="136"/>
      <c r="O24" s="148"/>
      <c r="P24" s="79"/>
      <c r="R24" s="13"/>
    </row>
    <row r="25" spans="1:18" ht="12.75" customHeight="1" x14ac:dyDescent="0.2">
      <c r="A25" s="1087" t="s">
        <v>10</v>
      </c>
      <c r="B25" s="126" t="s">
        <v>52</v>
      </c>
      <c r="C25" s="55">
        <f>IF(měs_index_v_EUR!C15="","",měs_index_v_EUR!C15)</f>
        <v>260.22800000000001</v>
      </c>
      <c r="D25" s="55">
        <f>IF(měs_index_v_EUR!D15="","",měs_index_v_EUR!D15)</f>
        <v>246.857</v>
      </c>
      <c r="E25" s="445">
        <f>IF(měs_index_v_EUR!E15="","",měs_index_v_EUR!E15)</f>
        <v>275.76</v>
      </c>
      <c r="F25" s="2">
        <f>IF(měs_index_v_EUR!F15="","",měs_index_v_EUR!F15)</f>
        <v>254.19800000000001</v>
      </c>
      <c r="G25" s="2">
        <f>IF(měs_index_v_EUR!G15="","",měs_index_v_EUR!G15)</f>
        <v>239.809</v>
      </c>
      <c r="H25" s="2">
        <f>IF(měs_index_v_EUR!H15="","",měs_index_v_EUR!H15)</f>
        <v>272.19799999999998</v>
      </c>
      <c r="I25" s="2">
        <f>IF(měs_index_v_EUR!I15="","",měs_index_v_EUR!I15)</f>
        <v>218.29599999999999</v>
      </c>
      <c r="J25" s="2">
        <f>IF(měs_index_v_EUR!J15="","",měs_index_v_EUR!J15)</f>
        <v>235.22200000000001</v>
      </c>
      <c r="K25" s="2">
        <f>IF(měs_index_v_EUR!K15="","",měs_index_v_EUR!K15)</f>
        <v>248.04</v>
      </c>
      <c r="L25" s="2">
        <f>IF(měs_index_v_EUR!L15="","",měs_index_v_EUR!L15)</f>
        <v>305.81599999999997</v>
      </c>
      <c r="M25" s="2">
        <f>IF(měs_index_v_EUR!M15="","",měs_index_v_EUR!M15)</f>
        <v>324.48899999999998</v>
      </c>
      <c r="N25" s="2">
        <f>IF(měs_index_v_EUR!N15="","",měs_index_v_EUR!N15)</f>
        <v>218.33099999999999</v>
      </c>
      <c r="O25" s="25">
        <f>seskup.EUR!I13</f>
        <v>3099.2429999999999</v>
      </c>
      <c r="P25" s="79"/>
      <c r="Q25" s="12"/>
      <c r="R25" s="13"/>
    </row>
    <row r="26" spans="1:18" ht="12.75" customHeight="1" x14ac:dyDescent="0.2">
      <c r="A26" s="1076"/>
      <c r="B26" s="126" t="s">
        <v>53</v>
      </c>
      <c r="C26" s="2">
        <f>IF(měs_index_d_EUR!C15="","",měs_index_d_EUR!C15)</f>
        <v>132.845</v>
      </c>
      <c r="D26" s="2">
        <f>IF(měs_index_d_EUR!D15="","",měs_index_d_EUR!D15)</f>
        <v>140.12799999999999</v>
      </c>
      <c r="E26" s="5">
        <f>IF(měs_index_d_EUR!E15="","",měs_index_d_EUR!E15)</f>
        <v>161.64500000000001</v>
      </c>
      <c r="F26" s="2">
        <f>IF(měs_index_d_EUR!F15="","",měs_index_d_EUR!F15)</f>
        <v>143.99</v>
      </c>
      <c r="G26" s="2">
        <f>IF(měs_index_d_EUR!G15="","",měs_index_d_EUR!G15)</f>
        <v>144.846</v>
      </c>
      <c r="H26" s="2">
        <f>IF(měs_index_d_EUR!H15="","",měs_index_d_EUR!H15)</f>
        <v>151.76900000000001</v>
      </c>
      <c r="I26" s="2">
        <f>IF(měs_index_d_EUR!I15="","",měs_index_d_EUR!I15)</f>
        <v>153.809</v>
      </c>
      <c r="J26" s="2">
        <f>IF(měs_index_d_EUR!J15="","",měs_index_d_EUR!J15)</f>
        <v>144.39599999999999</v>
      </c>
      <c r="K26" s="2">
        <f>IF(měs_index_d_EUR!K15="","",měs_index_d_EUR!K15)</f>
        <v>148.25700000000001</v>
      </c>
      <c r="L26" s="2">
        <f>IF(měs_index_d_EUR!L15="","",měs_index_d_EUR!L15)</f>
        <v>166.38900000000001</v>
      </c>
      <c r="M26" s="2">
        <f>IF(měs_index_d_EUR!M15="","",měs_index_d_EUR!M15)</f>
        <v>150.57</v>
      </c>
      <c r="N26" s="2">
        <f>IF(měs_index_d_EUR!N15="","",měs_index_d_EUR!N15)</f>
        <v>134.149</v>
      </c>
      <c r="O26" s="25">
        <f>seskup.EUR!N13</f>
        <v>1772.7940000000001</v>
      </c>
      <c r="P26" s="79"/>
      <c r="Q26" s="12"/>
      <c r="R26" s="13"/>
    </row>
    <row r="27" spans="1:18" ht="12.75" customHeight="1" x14ac:dyDescent="0.2">
      <c r="A27" s="1076"/>
      <c r="B27" s="85" t="s">
        <v>51</v>
      </c>
      <c r="C27" s="130">
        <f>IF(C25="","",SUM(C25:C26))</f>
        <v>393.07299999999998</v>
      </c>
      <c r="D27" s="130">
        <f t="shared" ref="D27:N27" si="8">IF(D25="","",SUM(D25:D26))</f>
        <v>386.98500000000001</v>
      </c>
      <c r="E27" s="130">
        <f t="shared" si="8"/>
        <v>437.40499999999997</v>
      </c>
      <c r="F27" s="130">
        <f t="shared" si="8"/>
        <v>398.18799999999999</v>
      </c>
      <c r="G27" s="130">
        <f t="shared" si="8"/>
        <v>384.65499999999997</v>
      </c>
      <c r="H27" s="130">
        <f t="shared" si="8"/>
        <v>423.96699999999998</v>
      </c>
      <c r="I27" s="130">
        <f t="shared" si="8"/>
        <v>372.10500000000002</v>
      </c>
      <c r="J27" s="130">
        <f t="shared" si="8"/>
        <v>379.61799999999999</v>
      </c>
      <c r="K27" s="130">
        <f t="shared" si="8"/>
        <v>396.29700000000003</v>
      </c>
      <c r="L27" s="130">
        <f t="shared" si="8"/>
        <v>472.20499999999998</v>
      </c>
      <c r="M27" s="130">
        <f t="shared" si="8"/>
        <v>475.05899999999997</v>
      </c>
      <c r="N27" s="130">
        <f t="shared" si="8"/>
        <v>352.48</v>
      </c>
      <c r="O27" s="140">
        <f>SUM(O25:O26)</f>
        <v>4872.0370000000003</v>
      </c>
      <c r="P27" s="79"/>
      <c r="R27" s="13"/>
    </row>
    <row r="28" spans="1:18" ht="12.75" customHeight="1" x14ac:dyDescent="0.2">
      <c r="A28" s="1079"/>
      <c r="B28" s="87" t="s">
        <v>54</v>
      </c>
      <c r="C28" s="135">
        <f>IF(C25="","",C25-C26)</f>
        <v>127.38300000000001</v>
      </c>
      <c r="D28" s="135">
        <f t="shared" ref="D28:N28" si="9">IF(D25="","",D25-D26)</f>
        <v>106.72900000000001</v>
      </c>
      <c r="E28" s="135">
        <f t="shared" si="9"/>
        <v>114.11499999999998</v>
      </c>
      <c r="F28" s="135">
        <f t="shared" si="9"/>
        <v>110.208</v>
      </c>
      <c r="G28" s="135">
        <f t="shared" si="9"/>
        <v>94.962999999999994</v>
      </c>
      <c r="H28" s="135">
        <f t="shared" si="9"/>
        <v>120.42899999999997</v>
      </c>
      <c r="I28" s="135">
        <f t="shared" si="9"/>
        <v>64.486999999999995</v>
      </c>
      <c r="J28" s="135">
        <f t="shared" si="9"/>
        <v>90.826000000000022</v>
      </c>
      <c r="K28" s="135">
        <f t="shared" si="9"/>
        <v>99.782999999999987</v>
      </c>
      <c r="L28" s="135">
        <f t="shared" si="9"/>
        <v>139.42699999999996</v>
      </c>
      <c r="M28" s="135">
        <f t="shared" si="9"/>
        <v>173.91899999999998</v>
      </c>
      <c r="N28" s="135">
        <f t="shared" si="9"/>
        <v>84.181999999999988</v>
      </c>
      <c r="O28" s="143">
        <f>O25-O26</f>
        <v>1326.4489999999998</v>
      </c>
      <c r="P28" s="79"/>
      <c r="R28" s="13"/>
    </row>
    <row r="29" spans="1:18" ht="12.75" customHeight="1" x14ac:dyDescent="0.2">
      <c r="A29" s="660"/>
      <c r="B29" s="101"/>
      <c r="C29" s="132"/>
      <c r="D29" s="132"/>
      <c r="E29" s="132"/>
      <c r="F29" s="136"/>
      <c r="G29" s="136"/>
      <c r="H29" s="136"/>
      <c r="I29" s="136"/>
      <c r="J29" s="136"/>
      <c r="K29" s="136"/>
      <c r="L29" s="136"/>
      <c r="M29" s="136"/>
      <c r="N29" s="136"/>
      <c r="O29" s="148"/>
      <c r="P29" s="79"/>
      <c r="R29" s="13"/>
    </row>
    <row r="30" spans="1:18" ht="12.75" customHeight="1" x14ac:dyDescent="0.2">
      <c r="A30" s="29"/>
      <c r="B30" s="126" t="s">
        <v>52</v>
      </c>
      <c r="C30" s="2">
        <f>IF(měs_index_v_EUR!C18="","",měs_index_v_EUR!C18)</f>
        <v>755.02499999999998</v>
      </c>
      <c r="D30" s="2">
        <f>IF(měs_index_v_EUR!D18="","",měs_index_v_EUR!D18)</f>
        <v>671.04399999999998</v>
      </c>
      <c r="E30" s="2">
        <f>IF(měs_index_v_EUR!E18="","",měs_index_v_EUR!E18)</f>
        <v>714.73900000000003</v>
      </c>
      <c r="F30" s="2">
        <f>IF(měs_index_v_EUR!F18="","",měs_index_v_EUR!F18)</f>
        <v>666.17399999999998</v>
      </c>
      <c r="G30" s="2">
        <f>IF(měs_index_v_EUR!G18="","",měs_index_v_EUR!G18)</f>
        <v>713.15700000000004</v>
      </c>
      <c r="H30" s="2">
        <f>IF(měs_index_v_EUR!H18="","",měs_index_v_EUR!H18)</f>
        <v>756.71100000000001</v>
      </c>
      <c r="I30" s="2">
        <f>IF(měs_index_v_EUR!I18="","",měs_index_v_EUR!I18)</f>
        <v>630.68200000000002</v>
      </c>
      <c r="J30" s="2">
        <f>IF(měs_index_v_EUR!J18="","",měs_index_v_EUR!J18)</f>
        <v>691.08399999999995</v>
      </c>
      <c r="K30" s="2">
        <f>IF(měs_index_v_EUR!K18="","",měs_index_v_EUR!K18)</f>
        <v>652.04999999999995</v>
      </c>
      <c r="L30" s="2">
        <f>IF(měs_index_v_EUR!L18="","",měs_index_v_EUR!L18)</f>
        <v>725.56</v>
      </c>
      <c r="M30" s="2">
        <f>IF(měs_index_v_EUR!M18="","",měs_index_v_EUR!M18)</f>
        <v>735.05</v>
      </c>
      <c r="N30" s="2">
        <f>IF(měs_index_v_EUR!N18="","",měs_index_v_EUR!N18)</f>
        <v>658.32799999999997</v>
      </c>
      <c r="O30" s="25">
        <f>seskup.EUR!I14</f>
        <v>8369.6039999999994</v>
      </c>
      <c r="P30" s="79"/>
      <c r="Q30" s="12"/>
      <c r="R30" s="13"/>
    </row>
    <row r="31" spans="1:18" ht="12.75" customHeight="1" x14ac:dyDescent="0.2">
      <c r="A31" s="29" t="s">
        <v>43</v>
      </c>
      <c r="B31" s="126" t="s">
        <v>53</v>
      </c>
      <c r="C31" s="2">
        <f>IF(měs_index_d_EUR!C18="","",měs_index_d_EUR!C18)</f>
        <v>795.74199999999996</v>
      </c>
      <c r="D31" s="2">
        <f>IF(měs_index_d_EUR!D18="","",měs_index_d_EUR!D18)</f>
        <v>637.72199999999998</v>
      </c>
      <c r="E31" s="2">
        <f>IF(měs_index_d_EUR!E18="","",měs_index_d_EUR!E18)</f>
        <v>773.03899999999999</v>
      </c>
      <c r="F31" s="2">
        <f>IF(měs_index_d_EUR!F18="","",měs_index_d_EUR!F18)</f>
        <v>744.01499999999999</v>
      </c>
      <c r="G31" s="2">
        <f>IF(měs_index_d_EUR!G18="","",měs_index_d_EUR!G18)</f>
        <v>875.70399999999995</v>
      </c>
      <c r="H31" s="2">
        <f>IF(měs_index_d_EUR!H18="","",měs_index_d_EUR!H18)</f>
        <v>790.91300000000001</v>
      </c>
      <c r="I31" s="2">
        <f>IF(měs_index_d_EUR!I18="","",měs_index_d_EUR!I18)</f>
        <v>716.25699999999995</v>
      </c>
      <c r="J31" s="2">
        <f>IF(měs_index_d_EUR!J18="","",měs_index_d_EUR!J18)</f>
        <v>735.70699999999999</v>
      </c>
      <c r="K31" s="2">
        <f>IF(měs_index_d_EUR!K18="","",měs_index_d_EUR!K18)</f>
        <v>814.20799999999997</v>
      </c>
      <c r="L31" s="2">
        <f>IF(měs_index_d_EUR!L18="","",měs_index_d_EUR!L18)</f>
        <v>875.29600000000005</v>
      </c>
      <c r="M31" s="2">
        <f>IF(měs_index_d_EUR!M18="","",měs_index_d_EUR!M18)</f>
        <v>798.50300000000004</v>
      </c>
      <c r="N31" s="446">
        <f>IF(měs_index_d_EUR!N18="","",měs_index_d_EUR!N18)</f>
        <v>628.53599999999994</v>
      </c>
      <c r="O31" s="25">
        <f>seskup.EUR!N14</f>
        <v>9185.643</v>
      </c>
      <c r="P31" s="79"/>
      <c r="Q31" s="12"/>
      <c r="R31" s="13"/>
    </row>
    <row r="32" spans="1:18" ht="12.75" customHeight="1" x14ac:dyDescent="0.2">
      <c r="A32" s="29" t="s">
        <v>44</v>
      </c>
      <c r="B32" s="85" t="s">
        <v>51</v>
      </c>
      <c r="C32" s="130">
        <f>IF(C30="","",SUM(C30:C31))</f>
        <v>1550.7669999999998</v>
      </c>
      <c r="D32" s="130">
        <f t="shared" ref="D32:N32" si="10">IF(D30="","",SUM(D30:D31))</f>
        <v>1308.7660000000001</v>
      </c>
      <c r="E32" s="130">
        <f t="shared" si="10"/>
        <v>1487.778</v>
      </c>
      <c r="F32" s="130">
        <f t="shared" si="10"/>
        <v>1410.1889999999999</v>
      </c>
      <c r="G32" s="130">
        <f t="shared" si="10"/>
        <v>1588.8609999999999</v>
      </c>
      <c r="H32" s="130">
        <f t="shared" si="10"/>
        <v>1547.624</v>
      </c>
      <c r="I32" s="130">
        <f t="shared" si="10"/>
        <v>1346.9389999999999</v>
      </c>
      <c r="J32" s="130">
        <f t="shared" si="10"/>
        <v>1426.7909999999999</v>
      </c>
      <c r="K32" s="130">
        <f t="shared" si="10"/>
        <v>1466.2579999999998</v>
      </c>
      <c r="L32" s="130">
        <f t="shared" si="10"/>
        <v>1600.856</v>
      </c>
      <c r="M32" s="130">
        <f t="shared" si="10"/>
        <v>1533.5529999999999</v>
      </c>
      <c r="N32" s="447">
        <f t="shared" si="10"/>
        <v>1286.864</v>
      </c>
      <c r="O32" s="140">
        <f>SUM(O30:O31)</f>
        <v>17555.246999999999</v>
      </c>
      <c r="P32" s="79"/>
      <c r="R32" s="13"/>
    </row>
    <row r="33" spans="1:18" ht="12.75" customHeight="1" thickBot="1" x14ac:dyDescent="0.25">
      <c r="A33" s="120"/>
      <c r="B33" s="87" t="s">
        <v>54</v>
      </c>
      <c r="C33" s="135">
        <f>IF(C30="","",C30-C31)</f>
        <v>-40.716999999999985</v>
      </c>
      <c r="D33" s="135">
        <f t="shared" ref="D33:N33" si="11">IF(D30="","",D30-D31)</f>
        <v>33.322000000000003</v>
      </c>
      <c r="E33" s="135">
        <f t="shared" si="11"/>
        <v>-58.299999999999955</v>
      </c>
      <c r="F33" s="135">
        <f t="shared" si="11"/>
        <v>-77.841000000000008</v>
      </c>
      <c r="G33" s="135">
        <f t="shared" si="11"/>
        <v>-162.54699999999991</v>
      </c>
      <c r="H33" s="135">
        <f t="shared" si="11"/>
        <v>-34.201999999999998</v>
      </c>
      <c r="I33" s="135">
        <f t="shared" si="11"/>
        <v>-85.574999999999932</v>
      </c>
      <c r="J33" s="135">
        <f t="shared" si="11"/>
        <v>-44.623000000000047</v>
      </c>
      <c r="K33" s="135">
        <f t="shared" si="11"/>
        <v>-162.15800000000002</v>
      </c>
      <c r="L33" s="135">
        <f t="shared" si="11"/>
        <v>-149.7360000000001</v>
      </c>
      <c r="M33" s="135">
        <f t="shared" si="11"/>
        <v>-63.453000000000088</v>
      </c>
      <c r="N33" s="448">
        <f t="shared" si="11"/>
        <v>29.79200000000003</v>
      </c>
      <c r="O33" s="141">
        <f>O30-O31</f>
        <v>-816.03900000000067</v>
      </c>
      <c r="P33" s="79"/>
      <c r="R33" s="13"/>
    </row>
    <row r="34" spans="1:18" ht="12.75" customHeight="1" thickBot="1" x14ac:dyDescent="0.25">
      <c r="A34" s="16"/>
      <c r="B34" s="113"/>
      <c r="C34" s="110"/>
      <c r="D34" s="110"/>
      <c r="E34" s="110"/>
      <c r="F34" s="110"/>
      <c r="G34" s="110"/>
      <c r="H34" s="110"/>
      <c r="I34" s="110"/>
      <c r="J34" s="110"/>
      <c r="K34" s="110"/>
      <c r="L34" s="110"/>
      <c r="M34" s="110"/>
      <c r="N34" s="110"/>
      <c r="O34" s="110"/>
      <c r="P34" s="79"/>
      <c r="R34" s="13"/>
    </row>
    <row r="35" spans="1:18" ht="12.75" customHeight="1" x14ac:dyDescent="0.2">
      <c r="A35" s="1078" t="s">
        <v>12</v>
      </c>
      <c r="B35" s="128" t="s">
        <v>52</v>
      </c>
      <c r="C35" s="55">
        <f>IF(měs_index_v_EUR!C21="","",měs_index_v_EUR!C21)</f>
        <v>534.21299999999997</v>
      </c>
      <c r="D35" s="55">
        <f>IF(měs_index_v_EUR!D21="","",měs_index_v_EUR!D21)</f>
        <v>494.14100000000002</v>
      </c>
      <c r="E35" s="445">
        <f>IF(měs_index_v_EUR!E21="","",měs_index_v_EUR!E21)</f>
        <v>566.96100000000001</v>
      </c>
      <c r="F35" s="55">
        <f>IF(měs_index_v_EUR!F21="","",měs_index_v_EUR!F21)</f>
        <v>526.20899999999995</v>
      </c>
      <c r="G35" s="55">
        <f>IF(měs_index_v_EUR!G21="","",měs_index_v_EUR!G21)</f>
        <v>526.37099999999998</v>
      </c>
      <c r="H35" s="55">
        <f>IF(měs_index_v_EUR!H21="","",měs_index_v_EUR!H21)</f>
        <v>538.33100000000002</v>
      </c>
      <c r="I35" s="55">
        <f>IF(měs_index_v_EUR!I21="","",měs_index_v_EUR!I21)</f>
        <v>489.05399999999997</v>
      </c>
      <c r="J35" s="55">
        <f>IF(měs_index_v_EUR!J21="","",měs_index_v_EUR!J21)</f>
        <v>575.90899999999999</v>
      </c>
      <c r="K35" s="55">
        <f>IF(měs_index_v_EUR!K21="","",měs_index_v_EUR!K21)</f>
        <v>568.30399999999997</v>
      </c>
      <c r="L35" s="55">
        <f>IF(měs_index_v_EUR!L21="","",měs_index_v_EUR!L21)</f>
        <v>646.32399999999996</v>
      </c>
      <c r="M35" s="55">
        <f>IF(měs_index_v_EUR!M21="","",měs_index_v_EUR!M21)</f>
        <v>578.572</v>
      </c>
      <c r="N35" s="55">
        <f>IF(měs_index_v_EUR!N21="","",měs_index_v_EUR!N21)</f>
        <v>565.005</v>
      </c>
      <c r="O35" s="46">
        <f>seskup.EUR!I17</f>
        <v>6609.3940000000002</v>
      </c>
      <c r="P35" s="79"/>
      <c r="Q35" s="12"/>
      <c r="R35" s="13"/>
    </row>
    <row r="36" spans="1:18" ht="12.75" customHeight="1" x14ac:dyDescent="0.2">
      <c r="A36" s="1076"/>
      <c r="B36" s="126" t="s">
        <v>53</v>
      </c>
      <c r="C36" s="2">
        <f>IF(měs_index_d_EUR!C21="","",měs_index_d_EUR!C21)</f>
        <v>1136.4549999999999</v>
      </c>
      <c r="D36" s="2">
        <f>IF(měs_index_d_EUR!D21="","",měs_index_d_EUR!D21)</f>
        <v>1015.393</v>
      </c>
      <c r="E36" s="5">
        <f>IF(měs_index_d_EUR!E21="","",měs_index_d_EUR!E21)</f>
        <v>988.01900000000001</v>
      </c>
      <c r="F36" s="2">
        <f>IF(měs_index_d_EUR!F21="","",měs_index_d_EUR!F21)</f>
        <v>1024.971</v>
      </c>
      <c r="G36" s="2">
        <f>IF(měs_index_d_EUR!G21="","",měs_index_d_EUR!G21)</f>
        <v>1038.3489999999999</v>
      </c>
      <c r="H36" s="2">
        <f>IF(měs_index_d_EUR!H21="","",měs_index_d_EUR!H21)</f>
        <v>1011.955</v>
      </c>
      <c r="I36" s="2">
        <f>IF(měs_index_d_EUR!I21="","",měs_index_d_EUR!I21)</f>
        <v>1014.29</v>
      </c>
      <c r="J36" s="2">
        <f>IF(měs_index_d_EUR!J21="","",měs_index_d_EUR!J21)</f>
        <v>1095.221</v>
      </c>
      <c r="K36" s="2">
        <f>IF(měs_index_d_EUR!K21="","",měs_index_d_EUR!K21)</f>
        <v>995.76700000000005</v>
      </c>
      <c r="L36" s="2">
        <f>IF(měs_index_d_EUR!L21="","",měs_index_d_EUR!L21)</f>
        <v>1154.8599999999999</v>
      </c>
      <c r="M36" s="2">
        <f>IF(měs_index_d_EUR!M21="","",měs_index_d_EUR!M21)</f>
        <v>1027.1759999999999</v>
      </c>
      <c r="N36" s="2">
        <f>IF(měs_index_d_EUR!N21="","",měs_index_d_EUR!N21)</f>
        <v>863.01300000000003</v>
      </c>
      <c r="O36" s="25">
        <f>seskup.EUR!N17</f>
        <v>12365.47</v>
      </c>
      <c r="P36" s="79"/>
      <c r="Q36" s="12"/>
      <c r="R36" s="13"/>
    </row>
    <row r="37" spans="1:18" ht="12.75" customHeight="1" x14ac:dyDescent="0.2">
      <c r="A37" s="1076"/>
      <c r="B37" s="85" t="s">
        <v>51</v>
      </c>
      <c r="C37" s="130">
        <f>IF(C35="","",SUM(C35:C36))</f>
        <v>1670.6679999999999</v>
      </c>
      <c r="D37" s="130">
        <f t="shared" ref="D37:N37" si="12">IF(D35="","",SUM(D35:D36))</f>
        <v>1509.5340000000001</v>
      </c>
      <c r="E37" s="130">
        <f t="shared" si="12"/>
        <v>1554.98</v>
      </c>
      <c r="F37" s="130">
        <f t="shared" si="12"/>
        <v>1551.1799999999998</v>
      </c>
      <c r="G37" s="130">
        <f t="shared" si="12"/>
        <v>1564.7199999999998</v>
      </c>
      <c r="H37" s="130">
        <f t="shared" si="12"/>
        <v>1550.2860000000001</v>
      </c>
      <c r="I37" s="130">
        <f t="shared" si="12"/>
        <v>1503.3440000000001</v>
      </c>
      <c r="J37" s="130">
        <f t="shared" si="12"/>
        <v>1671.13</v>
      </c>
      <c r="K37" s="130">
        <f t="shared" si="12"/>
        <v>1564.0709999999999</v>
      </c>
      <c r="L37" s="130">
        <f t="shared" si="12"/>
        <v>1801.1839999999997</v>
      </c>
      <c r="M37" s="130">
        <f t="shared" si="12"/>
        <v>1605.748</v>
      </c>
      <c r="N37" s="130">
        <f t="shared" si="12"/>
        <v>1428.018</v>
      </c>
      <c r="O37" s="140">
        <f>SUM(O35:O36)</f>
        <v>18974.864000000001</v>
      </c>
      <c r="P37" s="79"/>
      <c r="R37" s="13"/>
    </row>
    <row r="38" spans="1:18" ht="12.75" customHeight="1" x14ac:dyDescent="0.2">
      <c r="A38" s="1079"/>
      <c r="B38" s="87" t="s">
        <v>54</v>
      </c>
      <c r="C38" s="135">
        <f>IF(C35="","",C35-C36)</f>
        <v>-602.24199999999996</v>
      </c>
      <c r="D38" s="135">
        <f t="shared" ref="D38:N38" si="13">IF(D35="","",D35-D36)</f>
        <v>-521.25199999999995</v>
      </c>
      <c r="E38" s="135">
        <f t="shared" si="13"/>
        <v>-421.05799999999999</v>
      </c>
      <c r="F38" s="135">
        <f t="shared" si="13"/>
        <v>-498.76200000000006</v>
      </c>
      <c r="G38" s="135">
        <f t="shared" si="13"/>
        <v>-511.97799999999995</v>
      </c>
      <c r="H38" s="135">
        <f t="shared" si="13"/>
        <v>-473.62400000000002</v>
      </c>
      <c r="I38" s="135">
        <f t="shared" si="13"/>
        <v>-525.23599999999999</v>
      </c>
      <c r="J38" s="135">
        <f t="shared" si="13"/>
        <v>-519.31200000000001</v>
      </c>
      <c r="K38" s="135">
        <f t="shared" si="13"/>
        <v>-427.46300000000008</v>
      </c>
      <c r="L38" s="135">
        <f t="shared" si="13"/>
        <v>-508.53599999999994</v>
      </c>
      <c r="M38" s="135">
        <f t="shared" si="13"/>
        <v>-448.60399999999993</v>
      </c>
      <c r="N38" s="135">
        <f t="shared" si="13"/>
        <v>-298.00800000000004</v>
      </c>
      <c r="O38" s="143">
        <f>O35-O36</f>
        <v>-5756.0759999999991</v>
      </c>
      <c r="P38" s="79"/>
      <c r="R38" s="13"/>
    </row>
    <row r="39" spans="1:18" ht="12.75" customHeight="1" x14ac:dyDescent="0.2">
      <c r="A39" s="47"/>
      <c r="B39" s="113"/>
      <c r="C39" s="110"/>
      <c r="D39" s="110"/>
      <c r="E39" s="110"/>
      <c r="F39" s="110"/>
      <c r="G39" s="110"/>
      <c r="H39" s="110"/>
      <c r="I39" s="110"/>
      <c r="J39" s="110"/>
      <c r="K39" s="110"/>
      <c r="L39" s="110"/>
      <c r="M39" s="110"/>
      <c r="N39" s="110"/>
      <c r="O39" s="147"/>
      <c r="P39" s="79"/>
      <c r="R39" s="13"/>
    </row>
    <row r="40" spans="1:18" ht="12.75" customHeight="1" x14ac:dyDescent="0.2">
      <c r="A40" s="35"/>
      <c r="B40" s="128" t="s">
        <v>52</v>
      </c>
      <c r="C40" s="55">
        <f>IF(měs_index_v_EUR!C24="","",měs_index_v_EUR!C24)</f>
        <v>83.338999999999999</v>
      </c>
      <c r="D40" s="55">
        <f>IF(měs_index_v_EUR!D24="","",měs_index_v_EUR!D24)</f>
        <v>78.152000000000001</v>
      </c>
      <c r="E40" s="55">
        <f>IF(měs_index_v_EUR!E24="","",měs_index_v_EUR!E24)</f>
        <v>86.927000000000007</v>
      </c>
      <c r="F40" s="55">
        <f>IF(měs_index_v_EUR!F24="","",měs_index_v_EUR!F24)</f>
        <v>84.763000000000005</v>
      </c>
      <c r="G40" s="55">
        <f>IF(měs_index_v_EUR!G24="","",měs_index_v_EUR!G24)</f>
        <v>87.295000000000002</v>
      </c>
      <c r="H40" s="55">
        <f>IF(měs_index_v_EUR!H24="","",měs_index_v_EUR!H24)</f>
        <v>89.457999999999998</v>
      </c>
      <c r="I40" s="55">
        <f>IF(měs_index_v_EUR!I24="","",měs_index_v_EUR!I24)</f>
        <v>76.093999999999994</v>
      </c>
      <c r="J40" s="55">
        <f>IF(měs_index_v_EUR!J24="","",měs_index_v_EUR!J24)</f>
        <v>87.31</v>
      </c>
      <c r="K40" s="55">
        <f>IF(měs_index_v_EUR!K24="","",měs_index_v_EUR!K24)</f>
        <v>126.447</v>
      </c>
      <c r="L40" s="55">
        <f>IF(měs_index_v_EUR!L24="","",měs_index_v_EUR!L24)</f>
        <v>108.26900000000001</v>
      </c>
      <c r="M40" s="55">
        <f>IF(měs_index_v_EUR!M24="","",měs_index_v_EUR!M24)</f>
        <v>106.083</v>
      </c>
      <c r="N40" s="55">
        <f>IF(měs_index_v_EUR!N24="","",měs_index_v_EUR!N24)</f>
        <v>83.793000000000006</v>
      </c>
      <c r="O40" s="25">
        <f>seskup.EUR!I21</f>
        <v>1097.93</v>
      </c>
      <c r="P40" s="79"/>
      <c r="Q40" s="12"/>
      <c r="R40" s="13"/>
    </row>
    <row r="41" spans="1:18" ht="12.75" customHeight="1" x14ac:dyDescent="0.2">
      <c r="A41" s="24" t="s">
        <v>129</v>
      </c>
      <c r="B41" s="126" t="s">
        <v>53</v>
      </c>
      <c r="C41" s="2">
        <f>IF(měs_index_d_EUR!C24="","",měs_index_d_EUR!C24)</f>
        <v>70.239999999999995</v>
      </c>
      <c r="D41" s="2">
        <f>IF(měs_index_d_EUR!D24="","",měs_index_d_EUR!D24)</f>
        <v>69.671999999999997</v>
      </c>
      <c r="E41" s="2">
        <f>IF(měs_index_d_EUR!E24="","",měs_index_d_EUR!E24)</f>
        <v>77.415999999999997</v>
      </c>
      <c r="F41" s="2">
        <f>IF(měs_index_d_EUR!F24="","",měs_index_d_EUR!F24)</f>
        <v>75.753</v>
      </c>
      <c r="G41" s="2">
        <f>IF(měs_index_d_EUR!G24="","",měs_index_d_EUR!G24)</f>
        <v>77.418999999999997</v>
      </c>
      <c r="H41" s="2">
        <f>IF(měs_index_d_EUR!H24="","",měs_index_d_EUR!H24)</f>
        <v>66.388999999999996</v>
      </c>
      <c r="I41" s="2">
        <f>IF(měs_index_d_EUR!I24="","",měs_index_d_EUR!I24)</f>
        <v>80.304000000000002</v>
      </c>
      <c r="J41" s="2">
        <f>IF(měs_index_d_EUR!J24="","",měs_index_d_EUR!J24)</f>
        <v>69.641000000000005</v>
      </c>
      <c r="K41" s="2">
        <f>IF(měs_index_d_EUR!K24="","",měs_index_d_EUR!K24)</f>
        <v>89.888999999999996</v>
      </c>
      <c r="L41" s="2">
        <f>IF(měs_index_d_EUR!L24="","",měs_index_d_EUR!L24)</f>
        <v>91.59</v>
      </c>
      <c r="M41" s="2">
        <f>IF(měs_index_d_EUR!M24="","",měs_index_d_EUR!M24)</f>
        <v>89.316000000000003</v>
      </c>
      <c r="N41" s="2">
        <f>IF(měs_index_d_EUR!N24="","",měs_index_d_EUR!N24)</f>
        <v>71.718000000000004</v>
      </c>
      <c r="O41" s="25">
        <f>seskup.EUR!N21</f>
        <v>929.34799999999996</v>
      </c>
      <c r="P41" s="79"/>
      <c r="Q41" s="12"/>
      <c r="R41" s="13"/>
    </row>
    <row r="42" spans="1:18" ht="12.75" customHeight="1" x14ac:dyDescent="0.2">
      <c r="A42" s="24" t="s">
        <v>85</v>
      </c>
      <c r="B42" s="85" t="s">
        <v>51</v>
      </c>
      <c r="C42" s="130">
        <f>IF(C40="","",SUM(C40:C41))</f>
        <v>153.57900000000001</v>
      </c>
      <c r="D42" s="130">
        <f t="shared" ref="D42:N42" si="14">IF(D40="","",SUM(D40:D41))</f>
        <v>147.82400000000001</v>
      </c>
      <c r="E42" s="130">
        <f t="shared" si="14"/>
        <v>164.34300000000002</v>
      </c>
      <c r="F42" s="130">
        <f t="shared" si="14"/>
        <v>160.51600000000002</v>
      </c>
      <c r="G42" s="130">
        <f t="shared" si="14"/>
        <v>164.714</v>
      </c>
      <c r="H42" s="130">
        <f t="shared" si="14"/>
        <v>155.84699999999998</v>
      </c>
      <c r="I42" s="130">
        <f t="shared" si="14"/>
        <v>156.398</v>
      </c>
      <c r="J42" s="130">
        <f t="shared" si="14"/>
        <v>156.95100000000002</v>
      </c>
      <c r="K42" s="130">
        <f t="shared" si="14"/>
        <v>216.33600000000001</v>
      </c>
      <c r="L42" s="130">
        <f t="shared" si="14"/>
        <v>199.85900000000001</v>
      </c>
      <c r="M42" s="130">
        <f t="shared" si="14"/>
        <v>195.399</v>
      </c>
      <c r="N42" s="130">
        <f t="shared" si="14"/>
        <v>155.51100000000002</v>
      </c>
      <c r="O42" s="140">
        <f>SUM(O40:O41)</f>
        <v>2027.278</v>
      </c>
      <c r="P42" s="79"/>
      <c r="R42" s="13"/>
    </row>
    <row r="43" spans="1:18" ht="12.75" customHeight="1" x14ac:dyDescent="0.2">
      <c r="A43" s="28"/>
      <c r="B43" s="87" t="s">
        <v>54</v>
      </c>
      <c r="C43" s="135">
        <f>IF(C40="","",C40-C41)</f>
        <v>13.099000000000004</v>
      </c>
      <c r="D43" s="135">
        <f t="shared" ref="D43:N43" si="15">IF(D40="","",D40-D41)</f>
        <v>8.480000000000004</v>
      </c>
      <c r="E43" s="135">
        <f t="shared" si="15"/>
        <v>9.5110000000000099</v>
      </c>
      <c r="F43" s="135">
        <f t="shared" si="15"/>
        <v>9.0100000000000051</v>
      </c>
      <c r="G43" s="135">
        <f t="shared" si="15"/>
        <v>9.8760000000000048</v>
      </c>
      <c r="H43" s="135">
        <f t="shared" si="15"/>
        <v>23.069000000000003</v>
      </c>
      <c r="I43" s="135">
        <f t="shared" si="15"/>
        <v>-4.210000000000008</v>
      </c>
      <c r="J43" s="135">
        <f t="shared" si="15"/>
        <v>17.668999999999997</v>
      </c>
      <c r="K43" s="135">
        <f t="shared" si="15"/>
        <v>36.558000000000007</v>
      </c>
      <c r="L43" s="135">
        <f t="shared" si="15"/>
        <v>16.679000000000002</v>
      </c>
      <c r="M43" s="135">
        <f t="shared" si="15"/>
        <v>16.766999999999996</v>
      </c>
      <c r="N43" s="135">
        <f t="shared" si="15"/>
        <v>12.075000000000003</v>
      </c>
      <c r="O43" s="143">
        <f>O40-O41</f>
        <v>168.58200000000011</v>
      </c>
      <c r="P43" s="79"/>
      <c r="R43" s="13"/>
    </row>
    <row r="44" spans="1:18" ht="12.75" customHeight="1" x14ac:dyDescent="0.2">
      <c r="A44" s="24"/>
      <c r="B44" s="113"/>
      <c r="C44" s="110"/>
      <c r="D44" s="110"/>
      <c r="E44" s="110"/>
      <c r="F44" s="110"/>
      <c r="G44" s="110"/>
      <c r="H44" s="110"/>
      <c r="I44" s="110"/>
      <c r="J44" s="110"/>
      <c r="K44" s="110"/>
      <c r="L44" s="110"/>
      <c r="M44" s="110"/>
      <c r="N44" s="110"/>
      <c r="O44" s="147"/>
      <c r="P44" s="79"/>
      <c r="R44" s="13"/>
    </row>
    <row r="45" spans="1:18" ht="12.75" customHeight="1" x14ac:dyDescent="0.2">
      <c r="A45" s="31"/>
      <c r="B45" s="128" t="s">
        <v>52</v>
      </c>
      <c r="C45" s="55">
        <f>IF(měs_index_v_EUR!C27="","",měs_index_v_EUR!C27)</f>
        <v>375.76900000000001</v>
      </c>
      <c r="D45" s="55">
        <f>IF(měs_index_v_EUR!D27="","",měs_index_v_EUR!D27)</f>
        <v>389.32900000000001</v>
      </c>
      <c r="E45" s="55">
        <f>IF(měs_index_v_EUR!E27="","",měs_index_v_EUR!E27)</f>
        <v>437.88299999999998</v>
      </c>
      <c r="F45" s="55">
        <f>IF(měs_index_v_EUR!F27="","",měs_index_v_EUR!F27)</f>
        <v>415.55900000000003</v>
      </c>
      <c r="G45" s="55">
        <f>IF(měs_index_v_EUR!G27="","",měs_index_v_EUR!G27)</f>
        <v>443.73700000000002</v>
      </c>
      <c r="H45" s="55">
        <f>IF(měs_index_v_EUR!H27="","",měs_index_v_EUR!H27)</f>
        <v>486.20499999999998</v>
      </c>
      <c r="I45" s="55">
        <f>IF(měs_index_v_EUR!I27="","",měs_index_v_EUR!I27)</f>
        <v>404.57400000000001</v>
      </c>
      <c r="J45" s="55">
        <f>IF(měs_index_v_EUR!J27="","",měs_index_v_EUR!J27)</f>
        <v>539.83500000000004</v>
      </c>
      <c r="K45" s="55">
        <f>IF(měs_index_v_EUR!K27="","",měs_index_v_EUR!K27)</f>
        <v>469.81200000000001</v>
      </c>
      <c r="L45" s="55">
        <f>IF(měs_index_v_EUR!L27="","",měs_index_v_EUR!L27)</f>
        <v>541.37199999999996</v>
      </c>
      <c r="M45" s="55">
        <f>IF(měs_index_v_EUR!M27="","",měs_index_v_EUR!M27)</f>
        <v>591.69600000000003</v>
      </c>
      <c r="N45" s="55">
        <f>IF(měs_index_v_EUR!N27="","",měs_index_v_EUR!N27)</f>
        <v>453.48700000000002</v>
      </c>
      <c r="O45" s="25">
        <f>seskup.EUR!I22</f>
        <v>5549.2579999999998</v>
      </c>
      <c r="P45" s="79"/>
      <c r="Q45" s="12"/>
      <c r="R45" s="13"/>
    </row>
    <row r="46" spans="1:18" ht="12.75" customHeight="1" x14ac:dyDescent="0.2">
      <c r="A46" s="32" t="s">
        <v>88</v>
      </c>
      <c r="B46" s="126" t="s">
        <v>53</v>
      </c>
      <c r="C46" s="2">
        <f>IF(měs_index_d_EUR!C27="","",měs_index_d_EUR!C27)</f>
        <v>485.79500000000002</v>
      </c>
      <c r="D46" s="2">
        <f>IF(měs_index_d_EUR!D27="","",měs_index_d_EUR!D27)</f>
        <v>467.43</v>
      </c>
      <c r="E46" s="2">
        <f>IF(měs_index_d_EUR!E27="","",měs_index_d_EUR!E27)</f>
        <v>542.70000000000005</v>
      </c>
      <c r="F46" s="2">
        <f>IF(měs_index_d_EUR!F27="","",měs_index_d_EUR!F27)</f>
        <v>515.97199999999998</v>
      </c>
      <c r="G46" s="2">
        <f>IF(měs_index_d_EUR!G27="","",měs_index_d_EUR!G27)</f>
        <v>686.77599999999995</v>
      </c>
      <c r="H46" s="2">
        <f>IF(měs_index_d_EUR!H27="","",měs_index_d_EUR!H27)</f>
        <v>675.66200000000003</v>
      </c>
      <c r="I46" s="2">
        <f>IF(měs_index_d_EUR!I27="","",měs_index_d_EUR!I27)</f>
        <v>686.37300000000005</v>
      </c>
      <c r="J46" s="2">
        <f>IF(měs_index_d_EUR!J27="","",měs_index_d_EUR!J27)</f>
        <v>738.79600000000005</v>
      </c>
      <c r="K46" s="2">
        <f>IF(měs_index_d_EUR!K27="","",měs_index_d_EUR!K27)</f>
        <v>639.10799999999995</v>
      </c>
      <c r="L46" s="2">
        <f>IF(měs_index_d_EUR!L27="","",měs_index_d_EUR!L27)</f>
        <v>795.26900000000001</v>
      </c>
      <c r="M46" s="2">
        <f>IF(měs_index_d_EUR!M27="","",měs_index_d_EUR!M27)</f>
        <v>731.14800000000002</v>
      </c>
      <c r="N46" s="2">
        <f>IF(měs_index_d_EUR!N27="","",měs_index_d_EUR!N27)</f>
        <v>641.51499999999999</v>
      </c>
      <c r="O46" s="25">
        <f>seskup.EUR!N22</f>
        <v>7606.5450000000001</v>
      </c>
      <c r="P46" s="79"/>
      <c r="Q46" s="12"/>
      <c r="R46" s="13"/>
    </row>
    <row r="47" spans="1:18" ht="12.75" customHeight="1" x14ac:dyDescent="0.2">
      <c r="A47" s="32" t="s">
        <v>87</v>
      </c>
      <c r="B47" s="85" t="s">
        <v>51</v>
      </c>
      <c r="C47" s="130">
        <f>IF(C45="","",SUM(C45:C46))</f>
        <v>861.56400000000008</v>
      </c>
      <c r="D47" s="130">
        <f t="shared" ref="D47:N47" si="16">IF(D45="","",SUM(D45:D46))</f>
        <v>856.75900000000001</v>
      </c>
      <c r="E47" s="130">
        <f t="shared" si="16"/>
        <v>980.58300000000008</v>
      </c>
      <c r="F47" s="130">
        <f t="shared" si="16"/>
        <v>931.53099999999995</v>
      </c>
      <c r="G47" s="130">
        <f t="shared" si="16"/>
        <v>1130.5129999999999</v>
      </c>
      <c r="H47" s="130">
        <f t="shared" si="16"/>
        <v>1161.867</v>
      </c>
      <c r="I47" s="130">
        <f t="shared" si="16"/>
        <v>1090.9470000000001</v>
      </c>
      <c r="J47" s="130">
        <f t="shared" si="16"/>
        <v>1278.6310000000001</v>
      </c>
      <c r="K47" s="130">
        <f t="shared" si="16"/>
        <v>1108.92</v>
      </c>
      <c r="L47" s="130">
        <f t="shared" si="16"/>
        <v>1336.6410000000001</v>
      </c>
      <c r="M47" s="130">
        <f t="shared" si="16"/>
        <v>1322.8440000000001</v>
      </c>
      <c r="N47" s="130">
        <f t="shared" si="16"/>
        <v>1095.002</v>
      </c>
      <c r="O47" s="140">
        <f>SUM(O45:O46)</f>
        <v>13155.803</v>
      </c>
      <c r="P47" s="79"/>
      <c r="R47" s="13"/>
    </row>
    <row r="48" spans="1:18" ht="12.75" customHeight="1" x14ac:dyDescent="0.2">
      <c r="A48" s="33"/>
      <c r="B48" s="87" t="s">
        <v>54</v>
      </c>
      <c r="C48" s="135">
        <f>IF(C45="","",C45-C46)</f>
        <v>-110.02600000000001</v>
      </c>
      <c r="D48" s="135">
        <f t="shared" ref="D48:N48" si="17">IF(D45="","",D45-D46)</f>
        <v>-78.100999999999999</v>
      </c>
      <c r="E48" s="135">
        <f t="shared" si="17"/>
        <v>-104.81700000000006</v>
      </c>
      <c r="F48" s="135">
        <f t="shared" si="17"/>
        <v>-100.41299999999995</v>
      </c>
      <c r="G48" s="135">
        <f t="shared" si="17"/>
        <v>-243.03899999999993</v>
      </c>
      <c r="H48" s="135">
        <f t="shared" si="17"/>
        <v>-189.45700000000005</v>
      </c>
      <c r="I48" s="135">
        <f t="shared" si="17"/>
        <v>-281.79900000000004</v>
      </c>
      <c r="J48" s="135">
        <f t="shared" si="17"/>
        <v>-198.96100000000001</v>
      </c>
      <c r="K48" s="135">
        <f t="shared" si="17"/>
        <v>-169.29599999999994</v>
      </c>
      <c r="L48" s="135">
        <f t="shared" si="17"/>
        <v>-253.89700000000005</v>
      </c>
      <c r="M48" s="135">
        <f t="shared" si="17"/>
        <v>-139.452</v>
      </c>
      <c r="N48" s="135">
        <f t="shared" si="17"/>
        <v>-188.02799999999996</v>
      </c>
      <c r="O48" s="143">
        <f>O45-O46</f>
        <v>-2057.2870000000003</v>
      </c>
      <c r="P48" s="79"/>
      <c r="R48" s="13"/>
    </row>
    <row r="49" spans="1:18" ht="12.75" customHeight="1" x14ac:dyDescent="0.2">
      <c r="A49" s="47"/>
      <c r="B49" s="113"/>
      <c r="C49" s="110"/>
      <c r="D49" s="110"/>
      <c r="E49" s="110"/>
      <c r="F49" s="110"/>
      <c r="G49" s="110"/>
      <c r="H49" s="110"/>
      <c r="I49" s="110"/>
      <c r="J49" s="110"/>
      <c r="K49" s="110"/>
      <c r="L49" s="110"/>
      <c r="M49" s="110"/>
      <c r="N49" s="110"/>
      <c r="O49" s="147"/>
      <c r="P49" s="79"/>
      <c r="R49" s="13"/>
    </row>
    <row r="50" spans="1:18" ht="12.75" customHeight="1" x14ac:dyDescent="0.2">
      <c r="A50" s="1078" t="s">
        <v>89</v>
      </c>
      <c r="B50" s="128" t="s">
        <v>52</v>
      </c>
      <c r="C50" s="55">
        <f>IF(měs_index_v_EUR!C30="","",měs_index_v_EUR!C30)</f>
        <v>189.517</v>
      </c>
      <c r="D50" s="55">
        <f>IF(měs_index_v_EUR!D30="","",měs_index_v_EUR!D30)</f>
        <v>179.44200000000001</v>
      </c>
      <c r="E50" s="55">
        <f>IF(měs_index_v_EUR!E30="","",měs_index_v_EUR!E30)</f>
        <v>202.52699999999999</v>
      </c>
      <c r="F50" s="445">
        <f>IF(měs_index_v_EUR!F30="","",měs_index_v_EUR!F30)</f>
        <v>174.857</v>
      </c>
      <c r="G50" s="55">
        <f>IF(měs_index_v_EUR!G30="","",měs_index_v_EUR!G30)</f>
        <v>193.56899999999999</v>
      </c>
      <c r="H50" s="55">
        <f>IF(měs_index_v_EUR!H30="","",měs_index_v_EUR!H30)</f>
        <v>206.19800000000001</v>
      </c>
      <c r="I50" s="55">
        <f>IF(měs_index_v_EUR!I30="","",měs_index_v_EUR!I30)</f>
        <v>229.01300000000001</v>
      </c>
      <c r="J50" s="55">
        <f>IF(měs_index_v_EUR!J30="","",měs_index_v_EUR!J30)</f>
        <v>198.881</v>
      </c>
      <c r="K50" s="55">
        <f>IF(měs_index_v_EUR!K30="","",měs_index_v_EUR!K30)</f>
        <v>171.00700000000001</v>
      </c>
      <c r="L50" s="55">
        <f>IF(měs_index_v_EUR!L30="","",měs_index_v_EUR!L30)</f>
        <v>221.06100000000001</v>
      </c>
      <c r="M50" s="55">
        <f>IF(měs_index_v_EUR!M30="","",měs_index_v_EUR!M30)</f>
        <v>228.24</v>
      </c>
      <c r="N50" s="55">
        <f>IF(měs_index_v_EUR!N30="","",měs_index_v_EUR!N30)</f>
        <v>178.27799999999999</v>
      </c>
      <c r="O50" s="25">
        <f>seskup.EUR!I25</f>
        <v>2372.5889999999999</v>
      </c>
      <c r="P50" s="80"/>
      <c r="Q50" s="12"/>
      <c r="R50" s="13"/>
    </row>
    <row r="51" spans="1:18" ht="12.75" customHeight="1" x14ac:dyDescent="0.2">
      <c r="A51" s="1083"/>
      <c r="B51" s="126" t="s">
        <v>53</v>
      </c>
      <c r="C51" s="2">
        <f>IF(měs_index_d_EUR!C30="","",měs_index_d_EUR!C30)</f>
        <v>2041.021</v>
      </c>
      <c r="D51" s="2">
        <f>IF(měs_index_d_EUR!D30="","",měs_index_d_EUR!D30)</f>
        <v>1434.5909999999999</v>
      </c>
      <c r="E51" s="2">
        <f>IF(měs_index_d_EUR!E30="","",měs_index_d_EUR!E30)</f>
        <v>1524.6179999999999</v>
      </c>
      <c r="F51" s="5">
        <f>IF(měs_index_d_EUR!F30="","",měs_index_d_EUR!F30)</f>
        <v>1645.4459999999999</v>
      </c>
      <c r="G51" s="2">
        <f>IF(měs_index_d_EUR!G30="","",měs_index_d_EUR!G30)</f>
        <v>1617.126</v>
      </c>
      <c r="H51" s="2">
        <f>IF(měs_index_d_EUR!H30="","",měs_index_d_EUR!H30)</f>
        <v>1621.98</v>
      </c>
      <c r="I51" s="2">
        <f>IF(měs_index_d_EUR!I30="","",měs_index_d_EUR!I30)</f>
        <v>1890.183</v>
      </c>
      <c r="J51" s="2">
        <f>IF(měs_index_d_EUR!J30="","",měs_index_d_EUR!J30)</f>
        <v>1984.222</v>
      </c>
      <c r="K51" s="2">
        <f>IF(měs_index_d_EUR!K30="","",měs_index_d_EUR!K30)</f>
        <v>1994.155</v>
      </c>
      <c r="L51" s="2">
        <f>IF(měs_index_d_EUR!L30="","",měs_index_d_EUR!L30)</f>
        <v>2635.6080000000002</v>
      </c>
      <c r="M51" s="2">
        <f>IF(měs_index_d_EUR!M30="","",měs_index_d_EUR!M30)</f>
        <v>2619.694</v>
      </c>
      <c r="N51" s="2">
        <f>IF(měs_index_d_EUR!N30="","",měs_index_d_EUR!N30)</f>
        <v>2013.126</v>
      </c>
      <c r="O51" s="25">
        <f>seskup.EUR!N25</f>
        <v>23021.77</v>
      </c>
      <c r="P51" s="80"/>
      <c r="Q51" s="12"/>
      <c r="R51" s="13"/>
    </row>
    <row r="52" spans="1:18" ht="12.75" customHeight="1" x14ac:dyDescent="0.2">
      <c r="A52" s="1083"/>
      <c r="B52" s="85" t="s">
        <v>51</v>
      </c>
      <c r="C52" s="130">
        <f>IF(C50="","",SUM(C50:C51))</f>
        <v>2230.538</v>
      </c>
      <c r="D52" s="130">
        <f t="shared" ref="D52:N52" si="18">IF(D50="","",SUM(D50:D51))</f>
        <v>1614.0329999999999</v>
      </c>
      <c r="E52" s="130">
        <f t="shared" si="18"/>
        <v>1727.145</v>
      </c>
      <c r="F52" s="130">
        <f t="shared" si="18"/>
        <v>1820.3029999999999</v>
      </c>
      <c r="G52" s="130">
        <f t="shared" si="18"/>
        <v>1810.6949999999999</v>
      </c>
      <c r="H52" s="130">
        <f t="shared" si="18"/>
        <v>1828.1780000000001</v>
      </c>
      <c r="I52" s="130">
        <f t="shared" si="18"/>
        <v>2119.1959999999999</v>
      </c>
      <c r="J52" s="130">
        <f t="shared" si="18"/>
        <v>2183.1030000000001</v>
      </c>
      <c r="K52" s="130">
        <f t="shared" si="18"/>
        <v>2165.1619999999998</v>
      </c>
      <c r="L52" s="130">
        <f t="shared" si="18"/>
        <v>2856.6690000000003</v>
      </c>
      <c r="M52" s="130">
        <f t="shared" si="18"/>
        <v>2847.9340000000002</v>
      </c>
      <c r="N52" s="130">
        <f t="shared" si="18"/>
        <v>2191.404</v>
      </c>
      <c r="O52" s="140">
        <f>SUM(O50:O51)</f>
        <v>25394.359</v>
      </c>
      <c r="P52" s="80"/>
      <c r="R52" s="13"/>
    </row>
    <row r="53" spans="1:18" ht="12.75" customHeight="1" x14ac:dyDescent="0.2">
      <c r="A53" s="1084"/>
      <c r="B53" s="87" t="s">
        <v>54</v>
      </c>
      <c r="C53" s="135">
        <f>IF(C50="","",C50-C51)</f>
        <v>-1851.5039999999999</v>
      </c>
      <c r="D53" s="135">
        <f t="shared" ref="D53:N53" si="19">IF(D50="","",D50-D51)</f>
        <v>-1255.1489999999999</v>
      </c>
      <c r="E53" s="135">
        <f t="shared" si="19"/>
        <v>-1322.0909999999999</v>
      </c>
      <c r="F53" s="135">
        <f t="shared" si="19"/>
        <v>-1470.5889999999999</v>
      </c>
      <c r="G53" s="135">
        <f t="shared" si="19"/>
        <v>-1423.557</v>
      </c>
      <c r="H53" s="135">
        <f t="shared" si="19"/>
        <v>-1415.7819999999999</v>
      </c>
      <c r="I53" s="135">
        <f t="shared" si="19"/>
        <v>-1661.17</v>
      </c>
      <c r="J53" s="135">
        <f t="shared" si="19"/>
        <v>-1785.3409999999999</v>
      </c>
      <c r="K53" s="135">
        <f t="shared" si="19"/>
        <v>-1823.1479999999999</v>
      </c>
      <c r="L53" s="135">
        <f t="shared" si="19"/>
        <v>-2414.547</v>
      </c>
      <c r="M53" s="135">
        <f t="shared" si="19"/>
        <v>-2391.4539999999997</v>
      </c>
      <c r="N53" s="135">
        <f t="shared" si="19"/>
        <v>-1834.848</v>
      </c>
      <c r="O53" s="143">
        <f>O50-O51</f>
        <v>-20649.181</v>
      </c>
      <c r="P53" s="81"/>
      <c r="R53" s="13"/>
    </row>
    <row r="54" spans="1:18" ht="12.75" customHeight="1" x14ac:dyDescent="0.2">
      <c r="A54" s="121"/>
      <c r="B54" s="113"/>
      <c r="C54" s="110"/>
      <c r="D54" s="110"/>
      <c r="E54" s="110"/>
      <c r="F54" s="110"/>
      <c r="G54" s="110"/>
      <c r="H54" s="110"/>
      <c r="I54" s="110"/>
      <c r="J54" s="110"/>
      <c r="K54" s="110"/>
      <c r="L54" s="110"/>
      <c r="M54" s="110"/>
      <c r="N54" s="110"/>
      <c r="O54" s="147"/>
      <c r="P54" s="81"/>
      <c r="R54" s="13"/>
    </row>
    <row r="55" spans="1:18" ht="12.75" customHeight="1" x14ac:dyDescent="0.2">
      <c r="A55" s="1078" t="s">
        <v>13</v>
      </c>
      <c r="B55" s="128" t="s">
        <v>52</v>
      </c>
      <c r="C55" s="55">
        <f>IF(měs_index_v_EUR!C33="","",měs_index_v_EUR!C33)</f>
        <v>6.9080000000000004</v>
      </c>
      <c r="D55" s="55">
        <f>IF(měs_index_v_EUR!D33="","",měs_index_v_EUR!D33)</f>
        <v>6.43</v>
      </c>
      <c r="E55" s="445">
        <f>IF(měs_index_v_EUR!E33="","",měs_index_v_EUR!E33)</f>
        <v>7.1120000000000001</v>
      </c>
      <c r="F55" s="55">
        <f>IF(měs_index_v_EUR!F33="","",měs_index_v_EUR!F33)</f>
        <v>7.367</v>
      </c>
      <c r="G55" s="55">
        <f>IF(měs_index_v_EUR!G33="","",měs_index_v_EUR!G33)</f>
        <v>10.288</v>
      </c>
      <c r="H55" s="55">
        <f>IF(měs_index_v_EUR!H33="","",měs_index_v_EUR!H33)</f>
        <v>13.407</v>
      </c>
      <c r="I55" s="55">
        <f>IF(měs_index_v_EUR!I33="","",měs_index_v_EUR!I33)</f>
        <v>12.997</v>
      </c>
      <c r="J55" s="55">
        <f>IF(měs_index_v_EUR!J33="","",měs_index_v_EUR!J33)</f>
        <v>13.145</v>
      </c>
      <c r="K55" s="55">
        <f>IF(měs_index_v_EUR!K33="","",měs_index_v_EUR!K33)</f>
        <v>12.532999999999999</v>
      </c>
      <c r="L55" s="55">
        <f>IF(měs_index_v_EUR!L33="","",měs_index_v_EUR!L33)</f>
        <v>11.301</v>
      </c>
      <c r="M55" s="55">
        <f>IF(měs_index_v_EUR!M33="","",měs_index_v_EUR!M33)</f>
        <v>10.457000000000001</v>
      </c>
      <c r="N55" s="55">
        <f>IF(měs_index_v_EUR!N33="","",měs_index_v_EUR!N33)</f>
        <v>7.4450000000000003</v>
      </c>
      <c r="O55" s="25">
        <f>seskup.EUR!I27</f>
        <v>119.39100000000001</v>
      </c>
      <c r="P55" s="80"/>
      <c r="Q55" s="12"/>
      <c r="R55" s="13"/>
    </row>
    <row r="56" spans="1:18" ht="12.75" customHeight="1" x14ac:dyDescent="0.2">
      <c r="A56" s="1076"/>
      <c r="B56" s="126" t="s">
        <v>53</v>
      </c>
      <c r="C56" s="5">
        <f>IF(měs_index_d_EUR!C33="","",měs_index_d_EUR!C33)</f>
        <v>78.287999999999997</v>
      </c>
      <c r="D56" s="5">
        <f>IF(měs_index_d_EUR!D33="","",měs_index_d_EUR!D33)</f>
        <v>77.453000000000003</v>
      </c>
      <c r="E56" s="5">
        <f>IF(měs_index_d_EUR!E33="","",měs_index_d_EUR!E33)</f>
        <v>84.287999999999997</v>
      </c>
      <c r="F56" s="5">
        <f>IF(měs_index_d_EUR!F33="","",měs_index_d_EUR!F33)</f>
        <v>67.495999999999995</v>
      </c>
      <c r="G56" s="5">
        <f>IF(měs_index_d_EUR!G33="","",měs_index_d_EUR!G33)</f>
        <v>62.96</v>
      </c>
      <c r="H56" s="5">
        <f>IF(měs_index_d_EUR!H33="","",měs_index_d_EUR!H33)</f>
        <v>67.498000000000005</v>
      </c>
      <c r="I56" s="5">
        <f>IF(měs_index_d_EUR!I33="","",měs_index_d_EUR!I33)</f>
        <v>68.707999999999998</v>
      </c>
      <c r="J56" s="5">
        <f>IF(měs_index_d_EUR!J33="","",měs_index_d_EUR!J33)</f>
        <v>59.445999999999998</v>
      </c>
      <c r="K56" s="5">
        <f>IF(měs_index_d_EUR!K33="","",měs_index_d_EUR!K33)</f>
        <v>56.921999999999997</v>
      </c>
      <c r="L56" s="5">
        <f>IF(měs_index_d_EUR!L33="","",měs_index_d_EUR!L33)</f>
        <v>78.007000000000005</v>
      </c>
      <c r="M56" s="5">
        <f>IF(měs_index_d_EUR!M33="","",měs_index_d_EUR!M33)</f>
        <v>77.91</v>
      </c>
      <c r="N56" s="5">
        <f>IF(měs_index_d_EUR!N33="","",měs_index_d_EUR!N33)</f>
        <v>71.516999999999996</v>
      </c>
      <c r="O56" s="25">
        <f>seskup.EUR!N27</f>
        <v>850.49400000000003</v>
      </c>
      <c r="P56" s="80"/>
      <c r="Q56" s="12"/>
      <c r="R56" s="13"/>
    </row>
    <row r="57" spans="1:18" ht="12.75" customHeight="1" x14ac:dyDescent="0.2">
      <c r="A57" s="1076"/>
      <c r="B57" s="85" t="s">
        <v>51</v>
      </c>
      <c r="C57" s="130">
        <f>IF(C55="","",SUM(C55:C56))</f>
        <v>85.195999999999998</v>
      </c>
      <c r="D57" s="130">
        <f t="shared" ref="D57:N57" si="20">IF(D55="","",SUM(D55:D56))</f>
        <v>83.88300000000001</v>
      </c>
      <c r="E57" s="130">
        <f t="shared" si="20"/>
        <v>91.399999999999991</v>
      </c>
      <c r="F57" s="130">
        <f t="shared" si="20"/>
        <v>74.863</v>
      </c>
      <c r="G57" s="130">
        <f t="shared" si="20"/>
        <v>73.248000000000005</v>
      </c>
      <c r="H57" s="130">
        <f t="shared" si="20"/>
        <v>80.905000000000001</v>
      </c>
      <c r="I57" s="130">
        <f t="shared" si="20"/>
        <v>81.704999999999998</v>
      </c>
      <c r="J57" s="130">
        <f t="shared" si="20"/>
        <v>72.590999999999994</v>
      </c>
      <c r="K57" s="130">
        <f t="shared" si="20"/>
        <v>69.454999999999998</v>
      </c>
      <c r="L57" s="130">
        <f t="shared" si="20"/>
        <v>89.308000000000007</v>
      </c>
      <c r="M57" s="130">
        <f t="shared" si="20"/>
        <v>88.36699999999999</v>
      </c>
      <c r="N57" s="130">
        <f t="shared" si="20"/>
        <v>78.961999999999989</v>
      </c>
      <c r="O57" s="140">
        <f>SUM(O55:O56)</f>
        <v>969.88499999999999</v>
      </c>
      <c r="P57" s="80"/>
      <c r="R57" s="13"/>
    </row>
    <row r="58" spans="1:18" ht="12.75" customHeight="1" thickBot="1" x14ac:dyDescent="0.25">
      <c r="A58" s="1079"/>
      <c r="B58" s="117" t="s">
        <v>54</v>
      </c>
      <c r="C58" s="137">
        <f>IF(C55="","",C55-C56)</f>
        <v>-71.38</v>
      </c>
      <c r="D58" s="137">
        <f t="shared" ref="D58:N58" si="21">IF(D55="","",D55-D56)</f>
        <v>-71.022999999999996</v>
      </c>
      <c r="E58" s="137">
        <f t="shared" si="21"/>
        <v>-77.176000000000002</v>
      </c>
      <c r="F58" s="137">
        <f t="shared" si="21"/>
        <v>-60.128999999999998</v>
      </c>
      <c r="G58" s="137">
        <f t="shared" si="21"/>
        <v>-52.671999999999997</v>
      </c>
      <c r="H58" s="137">
        <f t="shared" si="21"/>
        <v>-54.091000000000008</v>
      </c>
      <c r="I58" s="137">
        <f t="shared" si="21"/>
        <v>-55.710999999999999</v>
      </c>
      <c r="J58" s="137">
        <f t="shared" si="21"/>
        <v>-46.301000000000002</v>
      </c>
      <c r="K58" s="137">
        <f t="shared" si="21"/>
        <v>-44.388999999999996</v>
      </c>
      <c r="L58" s="137">
        <f t="shared" si="21"/>
        <v>-66.706000000000003</v>
      </c>
      <c r="M58" s="137">
        <f t="shared" si="21"/>
        <v>-67.453000000000003</v>
      </c>
      <c r="N58" s="137">
        <f t="shared" si="21"/>
        <v>-64.072000000000003</v>
      </c>
      <c r="O58" s="141">
        <f>O55-O56</f>
        <v>-731.10300000000007</v>
      </c>
      <c r="P58" s="10"/>
      <c r="R58" s="13"/>
    </row>
    <row r="59" spans="1:18" ht="24" customHeight="1" thickBot="1" x14ac:dyDescent="0.25">
      <c r="A59" s="114"/>
      <c r="B59" s="115"/>
      <c r="C59" s="116"/>
      <c r="D59" s="116"/>
      <c r="E59" s="116"/>
      <c r="F59" s="116"/>
      <c r="G59" s="116"/>
      <c r="H59" s="116"/>
      <c r="I59" s="116"/>
      <c r="J59" s="116"/>
      <c r="K59" s="116"/>
      <c r="L59" s="116"/>
      <c r="M59" s="116"/>
      <c r="N59" s="116"/>
      <c r="O59" s="116"/>
      <c r="P59" s="10"/>
      <c r="R59" s="13"/>
    </row>
    <row r="60" spans="1:18" ht="12.75" customHeight="1" thickTop="1" x14ac:dyDescent="0.2">
      <c r="A60" s="1085" t="s">
        <v>121</v>
      </c>
      <c r="B60" s="129" t="s">
        <v>52</v>
      </c>
      <c r="C60" s="119">
        <f>IF(měs_index_v_EUR!C36="","",měs_index_v_EUR!C36)</f>
        <v>12923.065000000001</v>
      </c>
      <c r="D60" s="119">
        <f>IF(měs_index_v_EUR!D36="","",měs_index_v_EUR!D36)</f>
        <v>11861.377</v>
      </c>
      <c r="E60" s="449">
        <f>IF(měs_index_v_EUR!E36="","",měs_index_v_EUR!E36)</f>
        <v>12945.848</v>
      </c>
      <c r="F60" s="119">
        <f>IF(měs_index_v_EUR!F36="","",měs_index_v_EUR!F36)</f>
        <v>12456.716</v>
      </c>
      <c r="G60" s="119">
        <f>IF(měs_index_v_EUR!G36="","",měs_index_v_EUR!G36)</f>
        <v>12552.271000000001</v>
      </c>
      <c r="H60" s="119">
        <f>IF(měs_index_v_EUR!H36="","",měs_index_v_EUR!H36)</f>
        <v>12927.864</v>
      </c>
      <c r="I60" s="119">
        <f>IF(měs_index_v_EUR!I36="","",měs_index_v_EUR!I36)</f>
        <v>11296.802</v>
      </c>
      <c r="J60" s="119">
        <f>IF(měs_index_v_EUR!J36="","",měs_index_v_EUR!J36)</f>
        <v>11566.102999999999</v>
      </c>
      <c r="K60" s="119">
        <f>IF(měs_index_v_EUR!K36="","",měs_index_v_EUR!K36)</f>
        <v>12727.633</v>
      </c>
      <c r="L60" s="119">
        <f>IF(měs_index_v_EUR!L36="","",měs_index_v_EUR!L36)</f>
        <v>14827.155000000001</v>
      </c>
      <c r="M60" s="119">
        <f>IF(měs_index_v_EUR!M36="","",měs_index_v_EUR!M36)</f>
        <v>14690.156000000001</v>
      </c>
      <c r="N60" s="119">
        <f>IF(měs_index_v_EUR!N36="","",měs_index_v_EUR!N36)</f>
        <v>10625.2</v>
      </c>
      <c r="O60" s="25">
        <f>seskup.EUR!I28</f>
        <v>151400.18700000001</v>
      </c>
      <c r="P60" s="80"/>
      <c r="Q60" s="12"/>
      <c r="R60" s="13"/>
    </row>
    <row r="61" spans="1:18" ht="12.75" customHeight="1" x14ac:dyDescent="0.2">
      <c r="A61" s="1076"/>
      <c r="B61" s="126" t="s">
        <v>53</v>
      </c>
      <c r="C61" s="3">
        <f>IF(měs_index_d_EUR!C36="","",měs_index_d_EUR!C36)</f>
        <v>9329.2990000000009</v>
      </c>
      <c r="D61" s="3">
        <f>IF(měs_index_d_EUR!D36="","",měs_index_d_EUR!D36)</f>
        <v>8766.7080000000005</v>
      </c>
      <c r="E61" s="450">
        <f>IF(měs_index_d_EUR!E36="","",měs_index_d_EUR!E36)</f>
        <v>9656.2270000000008</v>
      </c>
      <c r="F61" s="3">
        <f>IF(měs_index_d_EUR!F36="","",měs_index_d_EUR!F36)</f>
        <v>9112.6560000000009</v>
      </c>
      <c r="G61" s="3">
        <f>IF(měs_index_d_EUR!G36="","",měs_index_d_EUR!G36)</f>
        <v>9683.393</v>
      </c>
      <c r="H61" s="3">
        <f>IF(měs_index_d_EUR!H36="","",měs_index_d_EUR!H36)</f>
        <v>9813.0550000000003</v>
      </c>
      <c r="I61" s="314">
        <f>IF(měs_index_d_EUR!I36="","",měs_index_d_EUR!I36)</f>
        <v>8707.5390000000007</v>
      </c>
      <c r="J61" s="314">
        <f>IF(měs_index_d_EUR!J36="","",měs_index_d_EUR!J36)</f>
        <v>8919.1209999999992</v>
      </c>
      <c r="K61" s="314">
        <f>IF(měs_index_d_EUR!K36="","",měs_index_d_EUR!K36)</f>
        <v>9148.5349999999999</v>
      </c>
      <c r="L61" s="314">
        <f>IF(měs_index_d_EUR!L36="","",měs_index_d_EUR!L36)</f>
        <v>10701.108</v>
      </c>
      <c r="M61" s="314">
        <f>IF(měs_index_d_EUR!M36="","",měs_index_d_EUR!M36)</f>
        <v>10250.423000000001</v>
      </c>
      <c r="N61" s="314">
        <f>IF(měs_index_d_EUR!N36="","",měs_index_d_EUR!N36)</f>
        <v>7853.8649999999998</v>
      </c>
      <c r="O61" s="25">
        <f>seskup.EUR!N28</f>
        <v>111941.929</v>
      </c>
      <c r="P61" s="80"/>
      <c r="Q61" s="12"/>
      <c r="R61" s="13"/>
    </row>
    <row r="62" spans="1:18" ht="12.75" customHeight="1" x14ac:dyDescent="0.2">
      <c r="A62" s="1076"/>
      <c r="B62" s="85" t="s">
        <v>51</v>
      </c>
      <c r="C62" s="130">
        <f>IF(C60="","",SUM(C60:C61))</f>
        <v>22252.364000000001</v>
      </c>
      <c r="D62" s="130">
        <f t="shared" ref="D62:N62" si="22">IF(D60="","",SUM(D60:D61))</f>
        <v>20628.084999999999</v>
      </c>
      <c r="E62" s="130">
        <f t="shared" si="22"/>
        <v>22602.075000000001</v>
      </c>
      <c r="F62" s="130">
        <f t="shared" si="22"/>
        <v>21569.372000000003</v>
      </c>
      <c r="G62" s="130">
        <f t="shared" si="22"/>
        <v>22235.664000000001</v>
      </c>
      <c r="H62" s="130">
        <f t="shared" si="22"/>
        <v>22740.919000000002</v>
      </c>
      <c r="I62" s="130">
        <f t="shared" si="22"/>
        <v>20004.341</v>
      </c>
      <c r="J62" s="130">
        <f t="shared" si="22"/>
        <v>20485.223999999998</v>
      </c>
      <c r="K62" s="130">
        <f t="shared" si="22"/>
        <v>21876.167999999998</v>
      </c>
      <c r="L62" s="130">
        <f t="shared" si="22"/>
        <v>25528.262999999999</v>
      </c>
      <c r="M62" s="130">
        <f t="shared" si="22"/>
        <v>24940.579000000002</v>
      </c>
      <c r="N62" s="130">
        <f t="shared" si="22"/>
        <v>18479.065000000002</v>
      </c>
      <c r="O62" s="140">
        <f>SUM(O60:O61)</f>
        <v>263342.11600000004</v>
      </c>
      <c r="P62" s="80"/>
    </row>
    <row r="63" spans="1:18" ht="12.75" customHeight="1" thickBot="1" x14ac:dyDescent="0.25">
      <c r="A63" s="1077"/>
      <c r="B63" s="88" t="s">
        <v>54</v>
      </c>
      <c r="C63" s="137">
        <f>IF(C60="","",C60-C61)</f>
        <v>3593.7659999999996</v>
      </c>
      <c r="D63" s="137">
        <f t="shared" ref="D63:N63" si="23">IF(D60="","",D60-D61)</f>
        <v>3094.6689999999999</v>
      </c>
      <c r="E63" s="137">
        <f t="shared" si="23"/>
        <v>3289.6209999999992</v>
      </c>
      <c r="F63" s="137">
        <f t="shared" si="23"/>
        <v>3344.0599999999995</v>
      </c>
      <c r="G63" s="137">
        <f t="shared" si="23"/>
        <v>2868.8780000000006</v>
      </c>
      <c r="H63" s="137">
        <f t="shared" si="23"/>
        <v>3114.8089999999993</v>
      </c>
      <c r="I63" s="137">
        <f t="shared" si="23"/>
        <v>2589.262999999999</v>
      </c>
      <c r="J63" s="137">
        <f t="shared" si="23"/>
        <v>2646.982</v>
      </c>
      <c r="K63" s="137">
        <f t="shared" si="23"/>
        <v>3579.098</v>
      </c>
      <c r="L63" s="137">
        <f t="shared" si="23"/>
        <v>4126.0470000000005</v>
      </c>
      <c r="M63" s="137">
        <f t="shared" si="23"/>
        <v>4439.7330000000002</v>
      </c>
      <c r="N63" s="137">
        <f t="shared" si="23"/>
        <v>2771.3350000000009</v>
      </c>
      <c r="O63" s="141">
        <f>O60-O61</f>
        <v>39458.258000000002</v>
      </c>
      <c r="P63" s="10"/>
    </row>
    <row r="64" spans="1:18" ht="12.75" customHeight="1" x14ac:dyDescent="0.2">
      <c r="A64" s="659"/>
      <c r="B64" s="95"/>
      <c r="C64" s="96"/>
      <c r="D64" s="96"/>
      <c r="E64" s="96"/>
      <c r="F64" s="96"/>
      <c r="G64" s="96"/>
      <c r="H64" s="96"/>
      <c r="I64" s="96"/>
      <c r="J64" s="96"/>
      <c r="K64" s="96"/>
      <c r="L64" s="96"/>
      <c r="M64" s="96"/>
      <c r="N64" s="96"/>
      <c r="O64" s="96"/>
      <c r="P64" s="10"/>
    </row>
    <row r="65" spans="1:16" ht="12.75" customHeight="1" x14ac:dyDescent="0.2">
      <c r="A65" s="37" t="s">
        <v>45</v>
      </c>
      <c r="B65" s="92"/>
      <c r="C65" s="37"/>
      <c r="D65" s="10"/>
      <c r="E65" s="10"/>
      <c r="F65" s="39"/>
      <c r="G65" s="10"/>
      <c r="H65" s="10"/>
      <c r="I65" s="37"/>
      <c r="J65" s="40"/>
      <c r="K65" s="10"/>
      <c r="L65" s="10"/>
      <c r="M65" s="10"/>
      <c r="N65" s="10"/>
      <c r="P65" s="10"/>
    </row>
    <row r="66" spans="1:16" ht="12.75" customHeight="1" x14ac:dyDescent="0.2">
      <c r="A66" s="37" t="s">
        <v>160</v>
      </c>
      <c r="O66" s="41" t="s">
        <v>92</v>
      </c>
    </row>
    <row r="67" spans="1:16" ht="12.75" customHeight="1" x14ac:dyDescent="0.2">
      <c r="A67" s="37"/>
      <c r="O67" s="41"/>
    </row>
    <row r="68" spans="1:16" ht="12.6" customHeight="1" x14ac:dyDescent="0.2">
      <c r="C68" s="6"/>
      <c r="D68" s="6"/>
      <c r="E68" s="6"/>
      <c r="G68" s="6"/>
      <c r="H68" s="6"/>
      <c r="I68" s="6"/>
      <c r="J68" s="6"/>
      <c r="K68" s="6"/>
      <c r="L68" s="6"/>
      <c r="M68" s="6"/>
    </row>
    <row r="69" spans="1:16" ht="12.6" customHeight="1" x14ac:dyDescent="0.2">
      <c r="A69" s="11"/>
      <c r="B69" s="93"/>
      <c r="C69" s="10"/>
      <c r="D69" s="10"/>
      <c r="E69" s="10"/>
      <c r="F69" s="43"/>
      <c r="G69" s="10"/>
      <c r="H69" s="10"/>
      <c r="I69" s="10"/>
      <c r="J69" s="10"/>
      <c r="K69" s="10"/>
      <c r="L69" s="10"/>
      <c r="M69" s="10"/>
    </row>
    <row r="70" spans="1:16" ht="12.6" customHeight="1" x14ac:dyDescent="0.2">
      <c r="B70" s="93"/>
      <c r="C70" s="14"/>
      <c r="D70" s="14"/>
      <c r="E70" s="14"/>
      <c r="F70" s="43"/>
      <c r="G70" s="14"/>
      <c r="H70" s="14"/>
      <c r="I70" s="14"/>
      <c r="J70" s="14"/>
      <c r="K70" s="6"/>
      <c r="L70" s="6"/>
      <c r="M70" s="6"/>
    </row>
    <row r="71" spans="1:16" ht="12.6" customHeight="1" x14ac:dyDescent="0.2">
      <c r="A71" s="11"/>
      <c r="B71" s="92"/>
      <c r="C71" s="9"/>
      <c r="D71" s="9"/>
      <c r="E71" s="9"/>
      <c r="F71" s="44"/>
      <c r="G71" s="9"/>
      <c r="H71" s="9"/>
      <c r="I71" s="9"/>
      <c r="J71" s="9"/>
      <c r="K71" s="9"/>
      <c r="L71" s="9"/>
      <c r="M71" s="9"/>
    </row>
    <row r="72" spans="1:16" ht="12.6" customHeight="1" x14ac:dyDescent="0.2">
      <c r="A72" s="11"/>
      <c r="B72" s="92"/>
      <c r="C72" s="9"/>
      <c r="D72" s="9"/>
      <c r="E72" s="9"/>
      <c r="F72" s="44"/>
      <c r="G72" s="9"/>
      <c r="H72" s="9"/>
      <c r="I72" s="9"/>
      <c r="J72" s="9"/>
      <c r="K72" s="9"/>
      <c r="L72" s="9"/>
      <c r="M72" s="9"/>
    </row>
    <row r="73" spans="1:16" ht="12.6" customHeight="1" x14ac:dyDescent="0.2"/>
    <row r="74" spans="1:16" ht="12.6" customHeight="1" x14ac:dyDescent="0.2"/>
    <row r="75" spans="1:16" ht="12.6" customHeight="1" x14ac:dyDescent="0.2"/>
    <row r="76" spans="1:16" ht="12.6" customHeight="1" x14ac:dyDescent="0.2"/>
    <row r="77" spans="1:16" ht="12.6" customHeight="1" x14ac:dyDescent="0.2"/>
    <row r="78" spans="1:16" ht="12.6" customHeight="1" x14ac:dyDescent="0.2"/>
    <row r="79" spans="1:16" ht="12.6" customHeight="1" x14ac:dyDescent="0.2"/>
    <row r="80" spans="1:16" ht="12.6" customHeight="1" x14ac:dyDescent="0.2"/>
    <row r="81" ht="12.6" customHeight="1" x14ac:dyDescent="0.2"/>
    <row r="82" ht="12.6" customHeight="1" x14ac:dyDescent="0.2"/>
    <row r="83" ht="12.6" customHeight="1" x14ac:dyDescent="0.2"/>
    <row r="84" ht="12.6" customHeight="1" x14ac:dyDescent="0.2"/>
    <row r="85" ht="12.6" customHeight="1" x14ac:dyDescent="0.2"/>
    <row r="86" ht="12.6" customHeight="1" x14ac:dyDescent="0.2"/>
    <row r="87" ht="12.6" customHeight="1" x14ac:dyDescent="0.2"/>
    <row r="88" ht="12.6" customHeight="1" x14ac:dyDescent="0.2"/>
    <row r="89" ht="12.6" customHeight="1" x14ac:dyDescent="0.2"/>
    <row r="90" ht="12.6" customHeight="1" x14ac:dyDescent="0.2"/>
    <row r="91" ht="12.6" customHeight="1" x14ac:dyDescent="0.2"/>
    <row r="92" ht="12.6" customHeight="1" x14ac:dyDescent="0.2"/>
    <row r="93" ht="12.6" customHeight="1" x14ac:dyDescent="0.2"/>
    <row r="94" ht="12.6" customHeight="1" x14ac:dyDescent="0.2"/>
    <row r="95" ht="12.6" customHeight="1" x14ac:dyDescent="0.2"/>
    <row r="96" ht="12.6" customHeight="1" x14ac:dyDescent="0.2"/>
    <row r="97" spans="2:13" ht="12.6" customHeight="1" x14ac:dyDescent="0.2"/>
    <row r="98" spans="2:13" ht="12.6" customHeight="1" x14ac:dyDescent="0.2"/>
    <row r="99" spans="2:13" ht="12.6" customHeight="1" x14ac:dyDescent="0.2"/>
    <row r="100" spans="2:13" ht="12.6" customHeight="1" x14ac:dyDescent="0.2"/>
    <row r="101" spans="2:13" ht="12.6" customHeight="1" x14ac:dyDescent="0.2"/>
    <row r="112" spans="2:13" x14ac:dyDescent="0.2">
      <c r="B112" s="91"/>
      <c r="C112" s="6"/>
      <c r="D112" s="6"/>
      <c r="E112" s="6"/>
      <c r="G112" s="6"/>
      <c r="H112" s="6"/>
      <c r="I112" s="6"/>
      <c r="J112" s="6"/>
      <c r="K112" s="6"/>
      <c r="L112" s="6"/>
      <c r="M112" s="6"/>
    </row>
    <row r="113" spans="2:13" x14ac:dyDescent="0.2">
      <c r="B113" s="94"/>
      <c r="C113" s="9"/>
      <c r="D113" s="9"/>
      <c r="E113" s="9"/>
      <c r="F113" s="44"/>
      <c r="G113" s="9"/>
      <c r="H113" s="9"/>
      <c r="I113" s="9"/>
      <c r="J113" s="9"/>
      <c r="K113" s="9"/>
      <c r="L113" s="9"/>
      <c r="M113" s="9"/>
    </row>
    <row r="114" spans="2:13" x14ac:dyDescent="0.2">
      <c r="B114" s="94"/>
      <c r="C114" s="9"/>
      <c r="D114" s="9"/>
      <c r="E114" s="9"/>
      <c r="F114" s="44"/>
      <c r="G114" s="9"/>
      <c r="H114" s="9"/>
      <c r="I114" s="9"/>
      <c r="J114" s="9"/>
      <c r="K114" s="9"/>
      <c r="L114" s="9"/>
      <c r="M114" s="9"/>
    </row>
    <row r="139" spans="2:13" x14ac:dyDescent="0.2">
      <c r="B139" s="91"/>
      <c r="C139" s="6"/>
      <c r="D139" s="6"/>
      <c r="E139" s="6"/>
      <c r="G139" s="6"/>
      <c r="H139" s="6"/>
      <c r="I139" s="6"/>
      <c r="J139" s="6"/>
      <c r="K139" s="6"/>
      <c r="L139" s="6"/>
      <c r="M139" s="6"/>
    </row>
  </sheetData>
  <sheetProtection algorithmName="SHA-512" hashValue="gYVbsEK3tb/8RJ/goHLgV62hNrKa3uE/52nM9Tja6B4s1pwPr1R0e6g8t0K64agcEx6VDSPEdW+2tw3y+DtmPw==" saltValue="2lKfUNJJfq86hYtif/2TgA==" spinCount="100000" sheet="1" objects="1" scenarios="1"/>
  <mergeCells count="8">
    <mergeCell ref="A35:A38"/>
    <mergeCell ref="A50:A53"/>
    <mergeCell ref="A55:A58"/>
    <mergeCell ref="A60:A63"/>
    <mergeCell ref="A2:O2"/>
    <mergeCell ref="A3:O3"/>
    <mergeCell ref="A20:A23"/>
    <mergeCell ref="A25:A28"/>
  </mergeCells>
  <phoneticPr fontId="0" type="noConversion"/>
  <hyperlinks>
    <hyperlink ref="A1" location="obsah!A1" display="obsah"/>
  </hyperlinks>
  <printOptions horizontalCentered="1"/>
  <pageMargins left="0.59055118110236227" right="0.78740157480314965" top="0.98425196850393704" bottom="0.98425196850393704" header="0.51181102362204722" footer="0.51181102362204722"/>
  <pageSetup paperSize="9" scale="91" orientation="landscape" r:id="rId1"/>
  <headerFooter alignWithMargins="0"/>
  <rowBreaks count="1" manualBreakCount="1">
    <brk id="34" max="1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dimension ref="A1:S50"/>
  <sheetViews>
    <sheetView showGridLines="0" zoomScaleNormal="100" zoomScaleSheetLayoutView="85" workbookViewId="0">
      <selection activeCell="D34" sqref="D34"/>
    </sheetView>
  </sheetViews>
  <sheetFormatPr defaultRowHeight="12.75" x14ac:dyDescent="0.2"/>
  <cols>
    <col min="1" max="1" width="13.5703125" style="1" customWidth="1"/>
    <col min="2" max="8" width="8.7109375" style="1"/>
    <col min="9" max="9" width="9" style="1" customWidth="1"/>
    <col min="10" max="10" width="16.5703125" style="1" customWidth="1"/>
    <col min="11" max="11" width="15.5703125" style="1" customWidth="1"/>
    <col min="12" max="12" width="11.42578125" style="1" customWidth="1"/>
    <col min="13" max="13" width="3.5703125" style="1" customWidth="1"/>
    <col min="14" max="264" width="8.7109375" style="1"/>
    <col min="265" max="265" width="9" style="1" customWidth="1"/>
    <col min="266" max="266" width="9.140625" style="1" customWidth="1"/>
    <col min="267" max="520" width="8.7109375" style="1"/>
    <col min="521" max="521" width="9" style="1" customWidth="1"/>
    <col min="522" max="522" width="9.140625" style="1" customWidth="1"/>
    <col min="523" max="776" width="8.7109375" style="1"/>
    <col min="777" max="777" width="9" style="1" customWidth="1"/>
    <col min="778" max="778" width="9.140625" style="1" customWidth="1"/>
    <col min="779" max="1032" width="8.7109375" style="1"/>
    <col min="1033" max="1033" width="9" style="1" customWidth="1"/>
    <col min="1034" max="1034" width="9.140625" style="1" customWidth="1"/>
    <col min="1035" max="1288" width="8.7109375" style="1"/>
    <col min="1289" max="1289" width="9" style="1" customWidth="1"/>
    <col min="1290" max="1290" width="9.140625" style="1" customWidth="1"/>
    <col min="1291" max="1544" width="8.7109375" style="1"/>
    <col min="1545" max="1545" width="9" style="1" customWidth="1"/>
    <col min="1546" max="1546" width="9.140625" style="1" customWidth="1"/>
    <col min="1547" max="1800" width="8.7109375" style="1"/>
    <col min="1801" max="1801" width="9" style="1" customWidth="1"/>
    <col min="1802" max="1802" width="9.140625" style="1" customWidth="1"/>
    <col min="1803" max="2056" width="8.7109375" style="1"/>
    <col min="2057" max="2057" width="9" style="1" customWidth="1"/>
    <col min="2058" max="2058" width="9.140625" style="1" customWidth="1"/>
    <col min="2059" max="2312" width="8.7109375" style="1"/>
    <col min="2313" max="2313" width="9" style="1" customWidth="1"/>
    <col min="2314" max="2314" width="9.140625" style="1" customWidth="1"/>
    <col min="2315" max="2568" width="8.7109375" style="1"/>
    <col min="2569" max="2569" width="9" style="1" customWidth="1"/>
    <col min="2570" max="2570" width="9.140625" style="1" customWidth="1"/>
    <col min="2571" max="2824" width="8.7109375" style="1"/>
    <col min="2825" max="2825" width="9" style="1" customWidth="1"/>
    <col min="2826" max="2826" width="9.140625" style="1" customWidth="1"/>
    <col min="2827" max="3080" width="8.7109375" style="1"/>
    <col min="3081" max="3081" width="9" style="1" customWidth="1"/>
    <col min="3082" max="3082" width="9.140625" style="1" customWidth="1"/>
    <col min="3083" max="3336" width="8.7109375" style="1"/>
    <col min="3337" max="3337" width="9" style="1" customWidth="1"/>
    <col min="3338" max="3338" width="9.140625" style="1" customWidth="1"/>
    <col min="3339" max="3592" width="8.7109375" style="1"/>
    <col min="3593" max="3593" width="9" style="1" customWidth="1"/>
    <col min="3594" max="3594" width="9.140625" style="1" customWidth="1"/>
    <col min="3595" max="3848" width="8.7109375" style="1"/>
    <col min="3849" max="3849" width="9" style="1" customWidth="1"/>
    <col min="3850" max="3850" width="9.140625" style="1" customWidth="1"/>
    <col min="3851" max="4104" width="8.7109375" style="1"/>
    <col min="4105" max="4105" width="9" style="1" customWidth="1"/>
    <col min="4106" max="4106" width="9.140625" style="1" customWidth="1"/>
    <col min="4107" max="4360" width="8.7109375" style="1"/>
    <col min="4361" max="4361" width="9" style="1" customWidth="1"/>
    <col min="4362" max="4362" width="9.140625" style="1" customWidth="1"/>
    <col min="4363" max="4616" width="8.7109375" style="1"/>
    <col min="4617" max="4617" width="9" style="1" customWidth="1"/>
    <col min="4618" max="4618" width="9.140625" style="1" customWidth="1"/>
    <col min="4619" max="4872" width="8.7109375" style="1"/>
    <col min="4873" max="4873" width="9" style="1" customWidth="1"/>
    <col min="4874" max="4874" width="9.140625" style="1" customWidth="1"/>
    <col min="4875" max="5128" width="8.7109375" style="1"/>
    <col min="5129" max="5129" width="9" style="1" customWidth="1"/>
    <col min="5130" max="5130" width="9.140625" style="1" customWidth="1"/>
    <col min="5131" max="5384" width="8.7109375" style="1"/>
    <col min="5385" max="5385" width="9" style="1" customWidth="1"/>
    <col min="5386" max="5386" width="9.140625" style="1" customWidth="1"/>
    <col min="5387" max="5640" width="8.7109375" style="1"/>
    <col min="5641" max="5641" width="9" style="1" customWidth="1"/>
    <col min="5642" max="5642" width="9.140625" style="1" customWidth="1"/>
    <col min="5643" max="5896" width="8.7109375" style="1"/>
    <col min="5897" max="5897" width="9" style="1" customWidth="1"/>
    <col min="5898" max="5898" width="9.140625" style="1" customWidth="1"/>
    <col min="5899" max="6152" width="8.7109375" style="1"/>
    <col min="6153" max="6153" width="9" style="1" customWidth="1"/>
    <col min="6154" max="6154" width="9.140625" style="1" customWidth="1"/>
    <col min="6155" max="6408" width="8.7109375" style="1"/>
    <col min="6409" max="6409" width="9" style="1" customWidth="1"/>
    <col min="6410" max="6410" width="9.140625" style="1" customWidth="1"/>
    <col min="6411" max="6664" width="8.7109375" style="1"/>
    <col min="6665" max="6665" width="9" style="1" customWidth="1"/>
    <col min="6666" max="6666" width="9.140625" style="1" customWidth="1"/>
    <col min="6667" max="6920" width="8.7109375" style="1"/>
    <col min="6921" max="6921" width="9" style="1" customWidth="1"/>
    <col min="6922" max="6922" width="9.140625" style="1" customWidth="1"/>
    <col min="6923" max="7176" width="8.7109375" style="1"/>
    <col min="7177" max="7177" width="9" style="1" customWidth="1"/>
    <col min="7178" max="7178" width="9.140625" style="1" customWidth="1"/>
    <col min="7179" max="7432" width="8.7109375" style="1"/>
    <col min="7433" max="7433" width="9" style="1" customWidth="1"/>
    <col min="7434" max="7434" width="9.140625" style="1" customWidth="1"/>
    <col min="7435" max="7688" width="8.7109375" style="1"/>
    <col min="7689" max="7689" width="9" style="1" customWidth="1"/>
    <col min="7690" max="7690" width="9.140625" style="1" customWidth="1"/>
    <col min="7691" max="7944" width="8.7109375" style="1"/>
    <col min="7945" max="7945" width="9" style="1" customWidth="1"/>
    <col min="7946" max="7946" width="9.140625" style="1" customWidth="1"/>
    <col min="7947" max="8200" width="8.7109375" style="1"/>
    <col min="8201" max="8201" width="9" style="1" customWidth="1"/>
    <col min="8202" max="8202" width="9.140625" style="1" customWidth="1"/>
    <col min="8203" max="8456" width="8.7109375" style="1"/>
    <col min="8457" max="8457" width="9" style="1" customWidth="1"/>
    <col min="8458" max="8458" width="9.140625" style="1" customWidth="1"/>
    <col min="8459" max="8712" width="8.7109375" style="1"/>
    <col min="8713" max="8713" width="9" style="1" customWidth="1"/>
    <col min="8714" max="8714" width="9.140625" style="1" customWidth="1"/>
    <col min="8715" max="8968" width="8.7109375" style="1"/>
    <col min="8969" max="8969" width="9" style="1" customWidth="1"/>
    <col min="8970" max="8970" width="9.140625" style="1" customWidth="1"/>
    <col min="8971" max="9224" width="8.7109375" style="1"/>
    <col min="9225" max="9225" width="9" style="1" customWidth="1"/>
    <col min="9226" max="9226" width="9.140625" style="1" customWidth="1"/>
    <col min="9227" max="9480" width="8.7109375" style="1"/>
    <col min="9481" max="9481" width="9" style="1" customWidth="1"/>
    <col min="9482" max="9482" width="9.140625" style="1" customWidth="1"/>
    <col min="9483" max="9736" width="8.7109375" style="1"/>
    <col min="9737" max="9737" width="9" style="1" customWidth="1"/>
    <col min="9738" max="9738" width="9.140625" style="1" customWidth="1"/>
    <col min="9739" max="9992" width="8.7109375" style="1"/>
    <col min="9993" max="9993" width="9" style="1" customWidth="1"/>
    <col min="9994" max="9994" width="9.140625" style="1" customWidth="1"/>
    <col min="9995" max="10248" width="8.7109375" style="1"/>
    <col min="10249" max="10249" width="9" style="1" customWidth="1"/>
    <col min="10250" max="10250" width="9.140625" style="1" customWidth="1"/>
    <col min="10251" max="10504" width="8.7109375" style="1"/>
    <col min="10505" max="10505" width="9" style="1" customWidth="1"/>
    <col min="10506" max="10506" width="9.140625" style="1" customWidth="1"/>
    <col min="10507" max="10760" width="8.7109375" style="1"/>
    <col min="10761" max="10761" width="9" style="1" customWidth="1"/>
    <col min="10762" max="10762" width="9.140625" style="1" customWidth="1"/>
    <col min="10763" max="11016" width="8.7109375" style="1"/>
    <col min="11017" max="11017" width="9" style="1" customWidth="1"/>
    <col min="11018" max="11018" width="9.140625" style="1" customWidth="1"/>
    <col min="11019" max="11272" width="8.7109375" style="1"/>
    <col min="11273" max="11273" width="9" style="1" customWidth="1"/>
    <col min="11274" max="11274" width="9.140625" style="1" customWidth="1"/>
    <col min="11275" max="11528" width="8.7109375" style="1"/>
    <col min="11529" max="11529" width="9" style="1" customWidth="1"/>
    <col min="11530" max="11530" width="9.140625" style="1" customWidth="1"/>
    <col min="11531" max="11784" width="8.7109375" style="1"/>
    <col min="11785" max="11785" width="9" style="1" customWidth="1"/>
    <col min="11786" max="11786" width="9.140625" style="1" customWidth="1"/>
    <col min="11787" max="12040" width="8.7109375" style="1"/>
    <col min="12041" max="12041" width="9" style="1" customWidth="1"/>
    <col min="12042" max="12042" width="9.140625" style="1" customWidth="1"/>
    <col min="12043" max="12296" width="8.7109375" style="1"/>
    <col min="12297" max="12297" width="9" style="1" customWidth="1"/>
    <col min="12298" max="12298" width="9.140625" style="1" customWidth="1"/>
    <col min="12299" max="12552" width="8.7109375" style="1"/>
    <col min="12553" max="12553" width="9" style="1" customWidth="1"/>
    <col min="12554" max="12554" width="9.140625" style="1" customWidth="1"/>
    <col min="12555" max="12808" width="8.7109375" style="1"/>
    <col min="12809" max="12809" width="9" style="1" customWidth="1"/>
    <col min="12810" max="12810" width="9.140625" style="1" customWidth="1"/>
    <col min="12811" max="13064" width="8.7109375" style="1"/>
    <col min="13065" max="13065" width="9" style="1" customWidth="1"/>
    <col min="13066" max="13066" width="9.140625" style="1" customWidth="1"/>
    <col min="13067" max="13320" width="8.7109375" style="1"/>
    <col min="13321" max="13321" width="9" style="1" customWidth="1"/>
    <col min="13322" max="13322" width="9.140625" style="1" customWidth="1"/>
    <col min="13323" max="13576" width="8.7109375" style="1"/>
    <col min="13577" max="13577" width="9" style="1" customWidth="1"/>
    <col min="13578" max="13578" width="9.140625" style="1" customWidth="1"/>
    <col min="13579" max="13832" width="8.7109375" style="1"/>
    <col min="13833" max="13833" width="9" style="1" customWidth="1"/>
    <col min="13834" max="13834" width="9.140625" style="1" customWidth="1"/>
    <col min="13835" max="14088" width="8.7109375" style="1"/>
    <col min="14089" max="14089" width="9" style="1" customWidth="1"/>
    <col min="14090" max="14090" width="9.140625" style="1" customWidth="1"/>
    <col min="14091" max="14344" width="8.7109375" style="1"/>
    <col min="14345" max="14345" width="9" style="1" customWidth="1"/>
    <col min="14346" max="14346" width="9.140625" style="1" customWidth="1"/>
    <col min="14347" max="14600" width="8.7109375" style="1"/>
    <col min="14601" max="14601" width="9" style="1" customWidth="1"/>
    <col min="14602" max="14602" width="9.140625" style="1" customWidth="1"/>
    <col min="14603" max="14856" width="8.7109375" style="1"/>
    <col min="14857" max="14857" width="9" style="1" customWidth="1"/>
    <col min="14858" max="14858" width="9.140625" style="1" customWidth="1"/>
    <col min="14859" max="15112" width="8.7109375" style="1"/>
    <col min="15113" max="15113" width="9" style="1" customWidth="1"/>
    <col min="15114" max="15114" width="9.140625" style="1" customWidth="1"/>
    <col min="15115" max="15368" width="8.7109375" style="1"/>
    <col min="15369" max="15369" width="9" style="1" customWidth="1"/>
    <col min="15370" max="15370" width="9.140625" style="1" customWidth="1"/>
    <col min="15371" max="15624" width="8.7109375" style="1"/>
    <col min="15625" max="15625" width="9" style="1" customWidth="1"/>
    <col min="15626" max="15626" width="9.140625" style="1" customWidth="1"/>
    <col min="15627" max="15880" width="8.7109375" style="1"/>
    <col min="15881" max="15881" width="9" style="1" customWidth="1"/>
    <col min="15882" max="15882" width="9.140625" style="1" customWidth="1"/>
    <col min="15883" max="16136" width="8.7109375" style="1"/>
    <col min="16137" max="16137" width="9" style="1" customWidth="1"/>
    <col min="16138" max="16138" width="9.140625" style="1" customWidth="1"/>
    <col min="16139" max="16384" width="8.7109375" style="1"/>
  </cols>
  <sheetData>
    <row r="1" spans="1:10" ht="25.5" customHeight="1" x14ac:dyDescent="0.25">
      <c r="A1" s="1089" t="s">
        <v>148</v>
      </c>
      <c r="B1" s="1089"/>
      <c r="C1" s="1089"/>
      <c r="D1" s="1089"/>
      <c r="E1" s="1089"/>
      <c r="F1" s="1089"/>
      <c r="G1" s="1089"/>
      <c r="H1" s="1089"/>
      <c r="I1" s="1089"/>
    </row>
    <row r="2" spans="1:10" ht="25.5" customHeight="1" x14ac:dyDescent="0.25">
      <c r="A2" s="891"/>
      <c r="B2" s="891"/>
      <c r="C2" s="891"/>
      <c r="D2" s="891"/>
      <c r="E2" s="891"/>
      <c r="F2" s="891"/>
      <c r="G2" s="891"/>
      <c r="H2" s="891"/>
      <c r="I2" s="891"/>
    </row>
    <row r="3" spans="1:10" x14ac:dyDescent="0.2">
      <c r="A3" s="678"/>
      <c r="B3" s="679"/>
      <c r="C3" s="679"/>
      <c r="D3" s="679"/>
      <c r="E3" s="679"/>
      <c r="F3" s="679"/>
      <c r="G3" s="679"/>
      <c r="H3" s="679"/>
      <c r="I3" s="679"/>
    </row>
    <row r="4" spans="1:10" x14ac:dyDescent="0.2">
      <c r="A4" s="1088" t="s">
        <v>149</v>
      </c>
      <c r="B4" s="1088"/>
      <c r="C4" s="1088"/>
      <c r="D4" s="1088"/>
      <c r="E4" s="1088"/>
      <c r="F4" s="1088"/>
      <c r="G4" s="1088"/>
      <c r="H4" s="1088"/>
      <c r="I4" s="1088"/>
    </row>
    <row r="5" spans="1:10" x14ac:dyDescent="0.2">
      <c r="A5" s="1090" t="s">
        <v>165</v>
      </c>
      <c r="B5" s="1090"/>
      <c r="C5" s="1090"/>
      <c r="D5" s="1090"/>
      <c r="E5" s="1090"/>
      <c r="F5" s="1090"/>
      <c r="G5" s="1090"/>
      <c r="H5" s="1090"/>
      <c r="I5" s="1090"/>
    </row>
    <row r="6" spans="1:10" x14ac:dyDescent="0.2">
      <c r="A6" s="892"/>
      <c r="B6" s="892"/>
      <c r="C6" s="892"/>
      <c r="D6" s="892"/>
      <c r="E6" s="892"/>
      <c r="F6" s="892"/>
      <c r="G6" s="892"/>
      <c r="H6" s="892"/>
      <c r="I6" s="892"/>
    </row>
    <row r="7" spans="1:10" ht="6.75" customHeight="1" x14ac:dyDescent="0.2">
      <c r="A7" s="680"/>
      <c r="B7" s="679"/>
      <c r="C7" s="679"/>
      <c r="D7" s="679"/>
      <c r="E7" s="679"/>
      <c r="F7" s="679"/>
      <c r="G7" s="679"/>
      <c r="H7" s="679"/>
      <c r="I7" s="679"/>
    </row>
    <row r="8" spans="1:10" x14ac:dyDescent="0.2">
      <c r="A8" s="1088" t="s">
        <v>163</v>
      </c>
      <c r="B8" s="1088"/>
      <c r="C8" s="1088"/>
      <c r="D8" s="1088"/>
      <c r="E8" s="1088"/>
      <c r="F8" s="1088"/>
      <c r="G8" s="1088"/>
      <c r="H8" s="1088"/>
      <c r="I8" s="1088"/>
    </row>
    <row r="9" spans="1:10" ht="51.75" customHeight="1" x14ac:dyDescent="0.2">
      <c r="A9" s="1091" t="s">
        <v>164</v>
      </c>
      <c r="B9" s="1091"/>
      <c r="C9" s="1091"/>
      <c r="D9" s="1091"/>
      <c r="E9" s="1091"/>
      <c r="F9" s="1091"/>
      <c r="G9" s="1091"/>
      <c r="H9" s="1091"/>
      <c r="I9" s="1091"/>
      <c r="J9" s="1091"/>
    </row>
    <row r="10" spans="1:10" ht="7.5" customHeight="1" x14ac:dyDescent="0.2">
      <c r="A10" s="893"/>
      <c r="B10" s="893"/>
      <c r="C10" s="893"/>
      <c r="D10" s="893"/>
      <c r="E10" s="893"/>
      <c r="F10" s="893"/>
      <c r="G10" s="893"/>
      <c r="H10" s="893"/>
      <c r="I10" s="893"/>
      <c r="J10" s="893"/>
    </row>
    <row r="11" spans="1:10" ht="6.75" customHeight="1" x14ac:dyDescent="0.2">
      <c r="A11" s="680"/>
      <c r="B11" s="679"/>
      <c r="C11" s="679"/>
      <c r="D11" s="679"/>
      <c r="E11" s="679"/>
      <c r="F11" s="679"/>
      <c r="G11" s="679"/>
      <c r="H11" s="679"/>
      <c r="I11" s="679"/>
    </row>
    <row r="12" spans="1:10" x14ac:dyDescent="0.2">
      <c r="A12" s="1088" t="s">
        <v>150</v>
      </c>
      <c r="B12" s="1088"/>
      <c r="C12" s="1088"/>
      <c r="D12" s="1088"/>
      <c r="E12" s="1088"/>
      <c r="F12" s="1088"/>
      <c r="G12" s="1088"/>
      <c r="H12" s="1088"/>
      <c r="I12" s="1088"/>
    </row>
    <row r="13" spans="1:10" x14ac:dyDescent="0.2">
      <c r="A13" s="1090" t="s">
        <v>151</v>
      </c>
      <c r="B13" s="1090"/>
      <c r="C13" s="1090"/>
      <c r="D13" s="1090"/>
      <c r="E13" s="1090"/>
      <c r="F13" s="1090"/>
      <c r="G13" s="1090"/>
      <c r="H13" s="1090"/>
      <c r="I13" s="1090"/>
    </row>
    <row r="14" spans="1:10" ht="10.5" customHeight="1" x14ac:dyDescent="0.2">
      <c r="A14" s="680"/>
      <c r="B14" s="679"/>
      <c r="C14" s="679"/>
      <c r="D14" s="679"/>
      <c r="E14" s="679"/>
      <c r="F14" s="679"/>
      <c r="G14" s="679"/>
      <c r="H14" s="679"/>
      <c r="I14" s="679"/>
    </row>
    <row r="15" spans="1:10" x14ac:dyDescent="0.2">
      <c r="A15" s="1088" t="s">
        <v>152</v>
      </c>
      <c r="B15" s="1088"/>
      <c r="C15" s="1088"/>
      <c r="D15" s="1088"/>
      <c r="E15" s="1088"/>
      <c r="F15" s="1088"/>
      <c r="G15" s="1088"/>
      <c r="H15" s="1088"/>
      <c r="I15" s="1088"/>
    </row>
    <row r="16" spans="1:10" ht="25.5" customHeight="1" x14ac:dyDescent="0.2">
      <c r="A16" s="1091" t="s">
        <v>166</v>
      </c>
      <c r="B16" s="1091"/>
      <c r="C16" s="1091"/>
      <c r="D16" s="1091"/>
      <c r="E16" s="1091"/>
      <c r="F16" s="1091"/>
      <c r="G16" s="1091"/>
      <c r="H16" s="1091"/>
      <c r="I16" s="1091"/>
      <c r="J16" s="1091"/>
    </row>
    <row r="17" spans="1:19" ht="6.75" customHeight="1" x14ac:dyDescent="0.2">
      <c r="A17" s="681"/>
      <c r="B17" s="679"/>
      <c r="C17" s="679"/>
      <c r="D17" s="679"/>
      <c r="E17" s="679"/>
      <c r="F17" s="679"/>
      <c r="G17" s="679"/>
      <c r="H17" s="679"/>
      <c r="I17" s="679"/>
    </row>
    <row r="18" spans="1:19" x14ac:dyDescent="0.2">
      <c r="A18" s="1088" t="s">
        <v>153</v>
      </c>
      <c r="B18" s="1088"/>
      <c r="C18" s="1088"/>
      <c r="D18" s="1088"/>
      <c r="E18" s="1088"/>
      <c r="F18" s="1088"/>
      <c r="G18" s="1088"/>
      <c r="H18" s="1088"/>
      <c r="I18" s="1088"/>
    </row>
    <row r="19" spans="1:19" ht="15" x14ac:dyDescent="0.25">
      <c r="A19" s="1004" t="s">
        <v>1664</v>
      </c>
      <c r="B19" s="1005"/>
      <c r="C19" s="1005"/>
      <c r="D19" s="1005"/>
      <c r="E19" s="1005"/>
      <c r="F19" s="1005"/>
      <c r="G19" s="1005"/>
      <c r="H19" s="1005"/>
      <c r="I19" s="682"/>
      <c r="J19" s="682"/>
      <c r="Q19" s="895"/>
      <c r="R19" s="895"/>
      <c r="S19" s="895"/>
    </row>
    <row r="20" spans="1:19" s="683" customFormat="1" x14ac:dyDescent="0.2">
      <c r="A20" s="1006" t="s">
        <v>1665</v>
      </c>
      <c r="B20" s="1005"/>
      <c r="C20" s="1005"/>
      <c r="D20" s="1005"/>
      <c r="E20" s="1005"/>
      <c r="F20" s="1005"/>
      <c r="G20" s="1005"/>
      <c r="H20" s="1005"/>
      <c r="I20" s="682"/>
      <c r="J20" s="682"/>
    </row>
    <row r="21" spans="1:19" x14ac:dyDescent="0.2">
      <c r="A21" s="1006" t="s">
        <v>1666</v>
      </c>
      <c r="B21" s="1005"/>
      <c r="C21" s="1005"/>
      <c r="D21" s="1005"/>
      <c r="E21" s="1005"/>
      <c r="F21" s="1005"/>
      <c r="G21" s="1005"/>
      <c r="H21" s="1005"/>
      <c r="I21" s="682"/>
      <c r="J21" s="682"/>
    </row>
    <row r="22" spans="1:19" x14ac:dyDescent="0.2">
      <c r="A22" s="1006" t="s">
        <v>1667</v>
      </c>
      <c r="B22" s="1007"/>
      <c r="C22" s="1007"/>
      <c r="D22" s="1007"/>
      <c r="E22" s="1007"/>
      <c r="F22" s="1007"/>
      <c r="G22" s="1007"/>
      <c r="H22" s="1007"/>
      <c r="I22" s="523"/>
      <c r="J22" s="523"/>
    </row>
    <row r="23" spans="1:19" x14ac:dyDescent="0.2">
      <c r="A23" s="1006" t="s">
        <v>1668</v>
      </c>
      <c r="B23" s="1007"/>
      <c r="C23" s="1007"/>
      <c r="D23" s="1007"/>
      <c r="E23" s="1007"/>
      <c r="F23" s="1007"/>
      <c r="G23" s="1007"/>
      <c r="H23" s="1007"/>
      <c r="I23" s="523"/>
      <c r="J23" s="523"/>
    </row>
    <row r="24" spans="1:19" x14ac:dyDescent="0.2">
      <c r="A24" s="1006" t="s">
        <v>1669</v>
      </c>
      <c r="B24" s="1008"/>
      <c r="C24" s="1008"/>
      <c r="D24" s="1008"/>
      <c r="E24" s="1008"/>
      <c r="F24" s="1008"/>
      <c r="G24" s="1008"/>
      <c r="H24" s="1008"/>
      <c r="I24" s="681"/>
    </row>
    <row r="25" spans="1:19" x14ac:dyDescent="0.2">
      <c r="A25" s="1006" t="s">
        <v>1670</v>
      </c>
      <c r="B25" s="1008"/>
      <c r="C25" s="1008"/>
      <c r="D25" s="1008"/>
      <c r="E25" s="1008"/>
      <c r="F25" s="1008"/>
      <c r="G25" s="1008"/>
      <c r="H25" s="1008"/>
      <c r="I25" s="681"/>
    </row>
    <row r="26" spans="1:19" x14ac:dyDescent="0.2">
      <c r="A26" s="1004" t="s">
        <v>1681</v>
      </c>
      <c r="B26" s="1004"/>
      <c r="C26" s="1008"/>
      <c r="D26" s="1008"/>
      <c r="E26" s="1008"/>
      <c r="F26" s="1008"/>
      <c r="G26" s="1008"/>
      <c r="H26" s="1008"/>
      <c r="I26" s="681"/>
    </row>
    <row r="27" spans="1:19" ht="13.5" customHeight="1" x14ac:dyDescent="0.25">
      <c r="A27" s="1004" t="s">
        <v>1682</v>
      </c>
      <c r="B27" s="1009"/>
      <c r="C27" s="1009"/>
      <c r="D27" s="1009"/>
      <c r="E27" s="1009"/>
      <c r="F27" s="1009"/>
      <c r="G27" s="1009"/>
      <c r="H27" s="1009"/>
      <c r="I27" s="896"/>
      <c r="J27" s="896"/>
    </row>
    <row r="28" spans="1:19" ht="12.75" customHeight="1" x14ac:dyDescent="0.25">
      <c r="A28" s="1009" t="s">
        <v>1671</v>
      </c>
      <c r="B28" s="1009"/>
      <c r="C28" s="1009"/>
      <c r="D28" s="1009"/>
      <c r="E28" s="1009"/>
      <c r="F28" s="1009"/>
      <c r="G28" s="1009"/>
      <c r="H28" s="1009"/>
      <c r="I28" s="896"/>
      <c r="J28" s="896"/>
    </row>
    <row r="29" spans="1:19" ht="12.75" customHeight="1" x14ac:dyDescent="0.25">
      <c r="A29" s="1009" t="s">
        <v>1672</v>
      </c>
      <c r="B29" s="1009"/>
      <c r="C29" s="1009"/>
      <c r="D29" s="1009"/>
      <c r="E29" s="1009"/>
      <c r="F29" s="1009"/>
      <c r="G29" s="1009"/>
      <c r="H29" s="1009"/>
      <c r="I29" s="896"/>
      <c r="J29" s="896"/>
    </row>
    <row r="30" spans="1:19" ht="12.75" customHeight="1" x14ac:dyDescent="0.25">
      <c r="A30" s="1009" t="s">
        <v>1673</v>
      </c>
      <c r="B30" s="1009"/>
      <c r="C30" s="1009"/>
      <c r="D30" s="1009"/>
      <c r="E30" s="1009"/>
      <c r="F30" s="1009"/>
      <c r="G30" s="1009"/>
      <c r="H30" s="1009"/>
      <c r="I30" s="896"/>
      <c r="J30" s="896"/>
    </row>
    <row r="31" spans="1:19" ht="12.75" customHeight="1" x14ac:dyDescent="0.25">
      <c r="A31" s="1009" t="s">
        <v>1674</v>
      </c>
      <c r="B31" s="1009"/>
      <c r="C31" s="1009"/>
      <c r="D31" s="1009"/>
      <c r="E31" s="1009"/>
      <c r="F31" s="1009"/>
      <c r="G31" s="1009"/>
      <c r="H31" s="1009"/>
      <c r="I31" s="896"/>
      <c r="J31" s="896"/>
    </row>
    <row r="32" spans="1:19" ht="12.75" customHeight="1" x14ac:dyDescent="0.25">
      <c r="A32" s="1009" t="s">
        <v>1675</v>
      </c>
      <c r="B32" s="1009"/>
      <c r="C32" s="1009"/>
      <c r="D32" s="1009"/>
      <c r="E32" s="1009"/>
      <c r="F32" s="1009"/>
      <c r="G32" s="1009"/>
      <c r="H32" s="1009"/>
      <c r="I32" s="896"/>
      <c r="J32" s="896"/>
    </row>
    <row r="33" spans="1:18" ht="12.75" customHeight="1" x14ac:dyDescent="0.25">
      <c r="A33" s="1009" t="s">
        <v>1676</v>
      </c>
      <c r="B33" s="1009"/>
      <c r="C33" s="1009"/>
      <c r="D33" s="1009"/>
      <c r="E33" s="1009"/>
      <c r="F33" s="1009"/>
      <c r="G33" s="1009"/>
      <c r="H33" s="1009"/>
      <c r="I33" s="896"/>
      <c r="J33" s="896"/>
    </row>
    <row r="34" spans="1:18" ht="12.75" customHeight="1" x14ac:dyDescent="0.25">
      <c r="A34" s="1009" t="s">
        <v>1677</v>
      </c>
      <c r="B34" s="1009"/>
      <c r="C34" s="1009"/>
      <c r="D34" s="1009"/>
      <c r="E34" s="1009"/>
      <c r="F34" s="1009"/>
      <c r="G34" s="1009"/>
      <c r="H34" s="1009"/>
      <c r="I34" s="896"/>
      <c r="J34" s="896"/>
    </row>
    <row r="35" spans="1:18" ht="12.75" customHeight="1" x14ac:dyDescent="0.25">
      <c r="A35" s="1009" t="s">
        <v>1678</v>
      </c>
      <c r="B35" s="1009"/>
      <c r="C35" s="1009"/>
      <c r="D35" s="1009"/>
      <c r="E35" s="1009"/>
      <c r="F35" s="1009"/>
      <c r="G35" s="1009"/>
      <c r="H35" s="1009"/>
      <c r="I35" s="896"/>
      <c r="J35" s="896"/>
    </row>
    <row r="36" spans="1:18" ht="12.75" customHeight="1" x14ac:dyDescent="0.25">
      <c r="A36" s="1009" t="s">
        <v>1680</v>
      </c>
      <c r="B36" s="1009"/>
      <c r="C36" s="1009"/>
      <c r="D36" s="1009"/>
      <c r="E36" s="1009"/>
      <c r="F36" s="1009"/>
      <c r="G36" s="1009"/>
      <c r="H36" s="1009"/>
      <c r="I36" s="896"/>
      <c r="J36" s="896"/>
    </row>
    <row r="37" spans="1:18" ht="12.75" customHeight="1" x14ac:dyDescent="0.25">
      <c r="A37" s="1009" t="s">
        <v>1679</v>
      </c>
      <c r="B37" s="1009"/>
      <c r="C37" s="1009"/>
      <c r="D37" s="1009"/>
      <c r="E37" s="1009"/>
      <c r="F37" s="1009"/>
      <c r="G37" s="1009"/>
      <c r="H37" s="1009"/>
      <c r="I37" s="896"/>
      <c r="J37" s="896"/>
    </row>
    <row r="38" spans="1:18" ht="6.75" customHeight="1" x14ac:dyDescent="0.2">
      <c r="A38" s="684"/>
      <c r="B38" s="679"/>
      <c r="C38" s="679"/>
      <c r="D38" s="679"/>
      <c r="E38" s="679"/>
      <c r="F38" s="679"/>
      <c r="G38" s="679"/>
      <c r="H38" s="679"/>
      <c r="I38" s="679"/>
    </row>
    <row r="39" spans="1:18" x14ac:dyDescent="0.2">
      <c r="A39" s="1088" t="s">
        <v>154</v>
      </c>
      <c r="B39" s="1088"/>
      <c r="C39" s="1088"/>
      <c r="D39" s="1088"/>
      <c r="E39" s="1088"/>
      <c r="F39" s="1088"/>
      <c r="G39" s="1088"/>
      <c r="H39" s="1088"/>
      <c r="I39" s="1088"/>
    </row>
    <row r="40" spans="1:18" x14ac:dyDescent="0.2">
      <c r="A40" s="1090" t="s">
        <v>167</v>
      </c>
      <c r="B40" s="1090"/>
      <c r="C40" s="1090"/>
      <c r="D40" s="1090"/>
      <c r="E40" s="1090"/>
      <c r="F40" s="1090"/>
      <c r="G40" s="1090"/>
      <c r="H40" s="1090"/>
      <c r="I40" s="1090"/>
    </row>
    <row r="41" spans="1:18" ht="6.75" customHeight="1" x14ac:dyDescent="0.2">
      <c r="A41" s="680"/>
      <c r="B41" s="679"/>
      <c r="C41" s="679"/>
      <c r="D41" s="679"/>
      <c r="E41" s="679"/>
      <c r="F41" s="679"/>
      <c r="G41" s="679"/>
      <c r="H41" s="679"/>
      <c r="I41" s="679"/>
    </row>
    <row r="42" spans="1:18" x14ac:dyDescent="0.2">
      <c r="A42" s="1088" t="s">
        <v>155</v>
      </c>
      <c r="B42" s="1088"/>
      <c r="C42" s="1088"/>
      <c r="D42" s="1088"/>
      <c r="E42" s="1088"/>
      <c r="F42" s="1088"/>
      <c r="G42" s="1088"/>
      <c r="H42" s="1088"/>
      <c r="I42" s="1088"/>
    </row>
    <row r="43" spans="1:18" ht="26.25" customHeight="1" x14ac:dyDescent="0.2">
      <c r="A43" s="1091" t="s">
        <v>156</v>
      </c>
      <c r="B43" s="1091"/>
      <c r="C43" s="1091"/>
      <c r="D43" s="1091"/>
      <c r="E43" s="1091"/>
      <c r="F43" s="1091"/>
      <c r="G43" s="1091"/>
      <c r="H43" s="1091"/>
      <c r="I43" s="1091"/>
      <c r="J43" s="1091"/>
    </row>
    <row r="44" spans="1:18" ht="6.75" customHeight="1" x14ac:dyDescent="0.2">
      <c r="A44" s="684"/>
      <c r="B44" s="679"/>
      <c r="C44" s="679"/>
      <c r="D44" s="679"/>
      <c r="E44" s="679"/>
      <c r="F44" s="679"/>
      <c r="G44" s="679"/>
      <c r="H44" s="679"/>
      <c r="I44" s="679"/>
    </row>
    <row r="45" spans="1:18" x14ac:dyDescent="0.2">
      <c r="A45" s="1088" t="s">
        <v>157</v>
      </c>
      <c r="B45" s="1088"/>
      <c r="C45" s="1088"/>
      <c r="D45" s="1088"/>
      <c r="E45" s="1088"/>
      <c r="F45" s="1088"/>
      <c r="G45" s="1088"/>
      <c r="H45" s="1088"/>
      <c r="I45" s="1088"/>
    </row>
    <row r="46" spans="1:18" ht="15" x14ac:dyDescent="0.2">
      <c r="A46" s="1090" t="s">
        <v>158</v>
      </c>
      <c r="B46" s="1090"/>
      <c r="C46" s="1090"/>
      <c r="D46" s="1090"/>
      <c r="E46" s="1090"/>
      <c r="F46" s="1090"/>
      <c r="G46" s="1090"/>
      <c r="H46" s="1090"/>
      <c r="I46" s="1090"/>
      <c r="Q46" s="894"/>
      <c r="R46" s="894"/>
    </row>
    <row r="47" spans="1:18" ht="10.5" customHeight="1" x14ac:dyDescent="0.2">
      <c r="A47" s="892"/>
      <c r="B47" s="892"/>
      <c r="C47" s="892"/>
      <c r="D47" s="892"/>
      <c r="E47" s="892"/>
      <c r="F47" s="892"/>
      <c r="G47" s="892"/>
      <c r="H47" s="892"/>
      <c r="I47" s="892"/>
      <c r="Q47" s="894"/>
      <c r="R47" s="894"/>
    </row>
    <row r="48" spans="1:18" x14ac:dyDescent="0.2">
      <c r="A48" s="1088" t="s">
        <v>159</v>
      </c>
      <c r="B48" s="1088"/>
      <c r="C48" s="1088"/>
      <c r="D48" s="1088"/>
      <c r="E48" s="1088"/>
      <c r="F48" s="1088"/>
      <c r="G48" s="1088"/>
      <c r="H48" s="1088"/>
      <c r="I48" s="1088"/>
    </row>
    <row r="49" spans="1:10" ht="66" customHeight="1" x14ac:dyDescent="0.2">
      <c r="A49" s="1092" t="s">
        <v>1663</v>
      </c>
      <c r="B49" s="1092"/>
      <c r="C49" s="1092"/>
      <c r="D49" s="1092"/>
      <c r="E49" s="1092"/>
      <c r="F49" s="1092"/>
      <c r="G49" s="1092"/>
      <c r="H49" s="1092"/>
      <c r="I49" s="1092"/>
      <c r="J49" s="1092"/>
    </row>
    <row r="50" spans="1:10" ht="15" x14ac:dyDescent="0.25">
      <c r="A50" s="685"/>
    </row>
  </sheetData>
  <mergeCells count="18">
    <mergeCell ref="A49:J49"/>
    <mergeCell ref="A13:I13"/>
    <mergeCell ref="A15:I15"/>
    <mergeCell ref="A16:J16"/>
    <mergeCell ref="A18:I18"/>
    <mergeCell ref="A39:I39"/>
    <mergeCell ref="A40:I40"/>
    <mergeCell ref="A42:I42"/>
    <mergeCell ref="A43:J43"/>
    <mergeCell ref="A45:I45"/>
    <mergeCell ref="A46:I46"/>
    <mergeCell ref="A48:I48"/>
    <mergeCell ref="A12:I12"/>
    <mergeCell ref="A1:I1"/>
    <mergeCell ref="A4:I4"/>
    <mergeCell ref="A5:I5"/>
    <mergeCell ref="A8:I8"/>
    <mergeCell ref="A9:J9"/>
  </mergeCells>
  <printOptions horizontalCentered="1"/>
  <pageMargins left="0.19685039370078741" right="0.19685039370078741" top="0.94488188976377963" bottom="0.78740157480314965" header="0.31496062992125984" footer="0.31496062992125984"/>
  <pageSetup paperSize="9" scale="88" orientation="portrait" r:id="rId1"/>
  <colBreaks count="1" manualBreakCount="1">
    <brk id="12"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U35"/>
  <sheetViews>
    <sheetView showGridLines="0" zoomScale="70" zoomScaleNormal="70" zoomScaleSheetLayoutView="55" workbookViewId="0">
      <selection activeCell="L9" sqref="L9"/>
    </sheetView>
  </sheetViews>
  <sheetFormatPr defaultColWidth="8.85546875" defaultRowHeight="12.75" x14ac:dyDescent="0.2"/>
  <cols>
    <col min="1" max="1" width="38.28515625" style="156" customWidth="1"/>
    <col min="2" max="2" width="10.85546875" style="156" customWidth="1"/>
    <col min="3" max="3" width="6.7109375" style="156" bestFit="1" customWidth="1"/>
    <col min="4" max="4" width="11.140625" style="156" customWidth="1"/>
    <col min="5" max="5" width="6.7109375" style="156" bestFit="1" customWidth="1"/>
    <col min="6" max="6" width="9.140625" style="156" customWidth="1"/>
    <col min="7" max="7" width="12" style="156" customWidth="1"/>
    <col min="8" max="8" width="6.7109375" style="156" bestFit="1" customWidth="1"/>
    <col min="9" max="9" width="10.85546875" style="156" customWidth="1"/>
    <col min="10" max="10" width="6.7109375" style="156" bestFit="1" customWidth="1"/>
    <col min="11" max="11" width="7.5703125" style="156" customWidth="1"/>
    <col min="12" max="12" width="10.7109375" style="156" customWidth="1"/>
    <col min="13" max="13" width="6.7109375" style="156" bestFit="1" customWidth="1"/>
    <col min="14" max="14" width="11.140625" style="156" customWidth="1"/>
    <col min="15" max="15" width="6.7109375" style="156" bestFit="1" customWidth="1"/>
    <col min="16" max="16" width="10.5703125" style="156" customWidth="1"/>
    <col min="17" max="17" width="11" style="156" customWidth="1"/>
    <col min="18" max="18" width="11.7109375" style="156" customWidth="1"/>
    <col min="19" max="19" width="10" style="156" customWidth="1"/>
    <col min="20" max="16384" width="8.85546875" style="156"/>
  </cols>
  <sheetData>
    <row r="1" spans="1:21" ht="14.25" x14ac:dyDescent="0.2">
      <c r="A1" s="155" t="s">
        <v>98</v>
      </c>
    </row>
    <row r="2" spans="1:21" ht="22.5" customHeight="1" x14ac:dyDescent="0.25">
      <c r="A2" s="1037" t="str">
        <f>PopisTabulek!A2</f>
        <v>Teritoriální struktura zahraničního obchodu ČR za leden - prosinec 2018</v>
      </c>
      <c r="B2" s="1037"/>
      <c r="C2" s="1037"/>
      <c r="D2" s="1037"/>
      <c r="E2" s="1037"/>
      <c r="F2" s="1037"/>
      <c r="G2" s="1037"/>
      <c r="H2" s="1037"/>
      <c r="I2" s="1037"/>
      <c r="J2" s="1037"/>
      <c r="K2" s="1037"/>
      <c r="L2" s="1037"/>
      <c r="M2" s="1037"/>
      <c r="N2" s="1037"/>
      <c r="O2" s="1037"/>
      <c r="P2" s="1037"/>
      <c r="Q2" s="1037"/>
      <c r="R2" s="1037"/>
      <c r="S2" s="1035" t="s">
        <v>120</v>
      </c>
      <c r="T2" s="1033"/>
    </row>
    <row r="3" spans="1:21" s="157" customFormat="1" ht="26.25" customHeight="1" x14ac:dyDescent="0.2">
      <c r="A3" s="1038" t="str">
        <f>PopisTabulek!A3</f>
        <v>(rok 2018 - zpřesněné údaje k 28.2.2019)</v>
      </c>
      <c r="B3" s="1038"/>
      <c r="C3" s="1038"/>
      <c r="D3" s="1038"/>
      <c r="E3" s="1038"/>
      <c r="F3" s="1038"/>
      <c r="G3" s="1038"/>
      <c r="H3" s="1038"/>
      <c r="I3" s="1038"/>
      <c r="J3" s="1038"/>
      <c r="K3" s="1038"/>
      <c r="L3" s="1038"/>
      <c r="M3" s="1038"/>
      <c r="N3" s="1038"/>
      <c r="O3" s="1038"/>
      <c r="P3" s="1038"/>
      <c r="Q3" s="1038"/>
      <c r="R3" s="1038"/>
      <c r="S3" s="1036"/>
      <c r="T3" s="1034"/>
    </row>
    <row r="4" spans="1:21" ht="25.5" customHeight="1" thickBot="1" x14ac:dyDescent="0.25">
      <c r="A4" s="158"/>
      <c r="B4" s="158"/>
      <c r="C4" s="158"/>
      <c r="D4" s="158"/>
      <c r="E4" s="158"/>
      <c r="F4" s="158"/>
      <c r="G4" s="158"/>
      <c r="H4" s="158"/>
      <c r="I4" s="158"/>
      <c r="J4" s="158"/>
      <c r="K4" s="158"/>
      <c r="L4" s="158"/>
      <c r="M4" s="159"/>
      <c r="N4" s="158"/>
      <c r="O4" s="158"/>
      <c r="P4" s="158"/>
      <c r="Q4" s="158"/>
      <c r="R4" s="158"/>
      <c r="S4" s="1036"/>
      <c r="T4" s="1034"/>
    </row>
    <row r="5" spans="1:21" ht="26.25" customHeight="1" thickBot="1" x14ac:dyDescent="0.25">
      <c r="A5" s="161"/>
      <c r="B5" s="1041" t="s">
        <v>0</v>
      </c>
      <c r="C5" s="1042"/>
      <c r="D5" s="1042"/>
      <c r="E5" s="1042"/>
      <c r="F5" s="1043"/>
      <c r="G5" s="1041" t="s">
        <v>1</v>
      </c>
      <c r="H5" s="1042"/>
      <c r="I5" s="1042"/>
      <c r="J5" s="1042"/>
      <c r="K5" s="1043"/>
      <c r="L5" s="1041" t="s">
        <v>2</v>
      </c>
      <c r="M5" s="1042"/>
      <c r="N5" s="1042"/>
      <c r="O5" s="1042"/>
      <c r="P5" s="1043"/>
      <c r="Q5" s="7" t="s">
        <v>3</v>
      </c>
      <c r="R5" s="8"/>
      <c r="S5" s="1036"/>
      <c r="T5" s="1034"/>
    </row>
    <row r="6" spans="1:21" ht="20.25" customHeight="1" thickBot="1" x14ac:dyDescent="0.25">
      <c r="A6" s="163"/>
      <c r="B6" s="1039" t="str">
        <f>PopisTabulek!$A$5</f>
        <v>1-12/2017</v>
      </c>
      <c r="C6" s="1044"/>
      <c r="D6" s="1045" t="str">
        <f>PopisTabulek!$C$5</f>
        <v>1-12/2018</v>
      </c>
      <c r="E6" s="1046"/>
      <c r="F6" s="456" t="s">
        <v>4</v>
      </c>
      <c r="G6" s="1039" t="str">
        <f>PopisTabulek!$A$5</f>
        <v>1-12/2017</v>
      </c>
      <c r="H6" s="1044"/>
      <c r="I6" s="1039" t="str">
        <f>PopisTabulek!$C$5</f>
        <v>1-12/2018</v>
      </c>
      <c r="J6" s="1040"/>
      <c r="K6" s="456" t="s">
        <v>4</v>
      </c>
      <c r="L6" s="1039" t="str">
        <f>PopisTabulek!$A$5</f>
        <v>1-12/2017</v>
      </c>
      <c r="M6" s="1044"/>
      <c r="N6" s="1045" t="str">
        <f>PopisTabulek!$C$5</f>
        <v>1-12/2018</v>
      </c>
      <c r="O6" s="1046"/>
      <c r="P6" s="456" t="s">
        <v>4</v>
      </c>
      <c r="Q6" s="528" t="str">
        <f>PopisTabulek!$G$5</f>
        <v>1-12/17</v>
      </c>
      <c r="R6" s="526" t="str">
        <f>PopisTabulek!$H$5</f>
        <v>1-12/18</v>
      </c>
      <c r="S6" s="1036"/>
      <c r="T6" s="1034"/>
    </row>
    <row r="7" spans="1:21" ht="18.75" customHeight="1" thickBot="1" x14ac:dyDescent="0.25">
      <c r="A7" s="163"/>
      <c r="B7" s="451" t="s">
        <v>6</v>
      </c>
      <c r="C7" s="452" t="s">
        <v>5</v>
      </c>
      <c r="D7" s="451" t="s">
        <v>6</v>
      </c>
      <c r="E7" s="452" t="s">
        <v>5</v>
      </c>
      <c r="F7" s="457" t="str">
        <f>PopisTabulek!$J$6</f>
        <v xml:space="preserve"> 18/17</v>
      </c>
      <c r="G7" s="451" t="s">
        <v>6</v>
      </c>
      <c r="H7" s="452" t="s">
        <v>5</v>
      </c>
      <c r="I7" s="451" t="s">
        <v>6</v>
      </c>
      <c r="J7" s="452" t="s">
        <v>5</v>
      </c>
      <c r="K7" s="457" t="str">
        <f>PopisTabulek!$J$6</f>
        <v xml:space="preserve"> 18/17</v>
      </c>
      <c r="L7" s="451" t="s">
        <v>6</v>
      </c>
      <c r="M7" s="452" t="s">
        <v>5</v>
      </c>
      <c r="N7" s="451" t="s">
        <v>6</v>
      </c>
      <c r="O7" s="452" t="s">
        <v>5</v>
      </c>
      <c r="P7" s="457" t="str">
        <f>PopisTabulek!$J$6</f>
        <v xml:space="preserve"> 18/17</v>
      </c>
      <c r="Q7" s="455" t="s">
        <v>7</v>
      </c>
      <c r="R7" s="452" t="s">
        <v>7</v>
      </c>
      <c r="S7" s="1036"/>
      <c r="T7" s="1034"/>
    </row>
    <row r="8" spans="1:21" ht="27" customHeight="1" thickTop="1" thickBot="1" x14ac:dyDescent="0.25">
      <c r="A8" s="76" t="s">
        <v>8</v>
      </c>
      <c r="B8" s="342">
        <f t="shared" ref="B8:B21" si="0">G8+L8</f>
        <v>8046019.9840000002</v>
      </c>
      <c r="C8" s="343">
        <v>100</v>
      </c>
      <c r="D8" s="344">
        <f t="shared" ref="D8:D21" si="1">I8+N8</f>
        <v>8406710.4120000005</v>
      </c>
      <c r="E8" s="343">
        <v>100</v>
      </c>
      <c r="F8" s="460">
        <f t="shared" ref="F8:F21" si="2">D8/B8*100</f>
        <v>104.48284280572575</v>
      </c>
      <c r="G8" s="440">
        <f>SUM(G9,G17,G21,G25,G27,G22)</f>
        <v>4244587.5200000005</v>
      </c>
      <c r="H8" s="386">
        <v>100</v>
      </c>
      <c r="I8" s="414">
        <f>SUM(I9,I17,I21,I25,I27,I22)</f>
        <v>4399084.165</v>
      </c>
      <c r="J8" s="435">
        <v>100</v>
      </c>
      <c r="K8" s="431">
        <f t="shared" ref="K8:K21" si="3">I8/G8*100</f>
        <v>103.63985061615597</v>
      </c>
      <c r="L8" s="440">
        <f>SUM(L9,L17,L21,L25,L27,L22)</f>
        <v>3801432.4639999997</v>
      </c>
      <c r="M8" s="386">
        <v>100</v>
      </c>
      <c r="N8" s="414">
        <f>SUM(N9,N17,N21,N25,N27,N22)</f>
        <v>4007626.2470000004</v>
      </c>
      <c r="O8" s="436">
        <v>100</v>
      </c>
      <c r="P8" s="431">
        <f>N8/L8*100</f>
        <v>105.42410748981284</v>
      </c>
      <c r="Q8" s="416">
        <f t="shared" ref="Q8:Q21" si="4">G8-L8</f>
        <v>443155.0560000008</v>
      </c>
      <c r="R8" s="416">
        <f t="shared" ref="R8:R21" si="5">I8-N8</f>
        <v>391457.9179999996</v>
      </c>
      <c r="S8" s="1036"/>
      <c r="T8" s="1034"/>
    </row>
    <row r="9" spans="1:21" ht="27" customHeight="1" thickTop="1" x14ac:dyDescent="0.2">
      <c r="A9" s="164" t="s">
        <v>9</v>
      </c>
      <c r="B9" s="345">
        <f t="shared" si="0"/>
        <v>6624342.6649999991</v>
      </c>
      <c r="C9" s="346">
        <f>B9/B$8*100</f>
        <v>82.330676261964385</v>
      </c>
      <c r="D9" s="347">
        <f t="shared" si="1"/>
        <v>6853839.057</v>
      </c>
      <c r="E9" s="346">
        <f>D9/D$8*100</f>
        <v>81.528192611661936</v>
      </c>
      <c r="F9" s="368">
        <f t="shared" si="2"/>
        <v>103.46444022608546</v>
      </c>
      <c r="G9" s="432">
        <f>VLOOKUP(U9,Help!$A$32:$M$41,11,0)/1000</f>
        <v>3853779.9929999998</v>
      </c>
      <c r="H9" s="348">
        <f>G9/G$8*100</f>
        <v>90.792803183853295</v>
      </c>
      <c r="I9" s="390">
        <f>VLOOKUP(U9,Help!$A$13:$M$22,11,0)/1000</f>
        <v>3995078.8670000001</v>
      </c>
      <c r="J9" s="348">
        <f t="shared" ref="J9:J24" si="6">I9/$I$8*100</f>
        <v>90.816149842861677</v>
      </c>
      <c r="K9" s="349">
        <f t="shared" si="3"/>
        <v>103.66650079290088</v>
      </c>
      <c r="L9" s="390">
        <f>VLOOKUP(U9,Help!$A$32:$G$41,5,0)/1000</f>
        <v>2770562.6719999998</v>
      </c>
      <c r="M9" s="348">
        <f>L9/L$8*100</f>
        <v>72.882070067995301</v>
      </c>
      <c r="N9" s="437">
        <f>VLOOKUP(U9,Help!$A$13:$G$22,5,0)/1000</f>
        <v>2858760.19</v>
      </c>
      <c r="O9" s="433">
        <f t="shared" ref="O9:O13" si="7">N9/$N$8*100</f>
        <v>71.333003973112255</v>
      </c>
      <c r="P9" s="349">
        <f t="shared" ref="P9:P27" si="8">N9/L9*100</f>
        <v>103.18337927856123</v>
      </c>
      <c r="Q9" s="438">
        <f t="shared" si="4"/>
        <v>1083217.321</v>
      </c>
      <c r="R9" s="438">
        <f t="shared" si="5"/>
        <v>1136318.6770000001</v>
      </c>
      <c r="S9" s="1036"/>
      <c r="T9" s="1034"/>
      <c r="U9" s="1" t="s">
        <v>1447</v>
      </c>
    </row>
    <row r="10" spans="1:21" ht="27" customHeight="1" x14ac:dyDescent="0.2">
      <c r="A10" s="165" t="s">
        <v>162</v>
      </c>
      <c r="B10" s="353">
        <f t="shared" si="0"/>
        <v>6063044.4900000002</v>
      </c>
      <c r="C10" s="354">
        <f t="shared" ref="C10:C28" si="9">B10/B$8*100</f>
        <v>75.35457905966841</v>
      </c>
      <c r="D10" s="355">
        <f t="shared" si="1"/>
        <v>6278704.267</v>
      </c>
      <c r="E10" s="354">
        <f t="shared" ref="E10:E21" si="10">D10/$D$8*100</f>
        <v>74.686815166579095</v>
      </c>
      <c r="F10" s="357">
        <f t="shared" si="2"/>
        <v>103.55695521211655</v>
      </c>
      <c r="G10" s="434">
        <f>VLOOKUP(U10,Help!$A$32:$M$41,11,0)/1000</f>
        <v>3559233.5559999999</v>
      </c>
      <c r="H10" s="377">
        <f t="shared" ref="H10:H28" si="11">G10/G$8*100</f>
        <v>83.853461360598814</v>
      </c>
      <c r="I10" s="391">
        <f>VLOOKUP(U10,Help!$A$13:$M$22,11,0)/1000</f>
        <v>3700977.2140000002</v>
      </c>
      <c r="J10" s="354">
        <f t="shared" si="6"/>
        <v>84.130629812580551</v>
      </c>
      <c r="K10" s="357">
        <f t="shared" si="3"/>
        <v>103.98242081532005</v>
      </c>
      <c r="L10" s="391">
        <f>VLOOKUP(U10,Help!$A$32:$G$41,5,0)/1000</f>
        <v>2503810.9339999999</v>
      </c>
      <c r="M10" s="354">
        <f t="shared" ref="M10:M28" si="12">L10/L$8*100</f>
        <v>65.864932698696492</v>
      </c>
      <c r="N10" s="358">
        <f>VLOOKUP(U10,Help!$A$13:$G$22,5,0)/1000</f>
        <v>2577727.0529999998</v>
      </c>
      <c r="O10" s="354">
        <f t="shared" si="7"/>
        <v>64.320545233718235</v>
      </c>
      <c r="P10" s="357">
        <f t="shared" si="8"/>
        <v>102.95214458872557</v>
      </c>
      <c r="Q10" s="359">
        <f t="shared" si="4"/>
        <v>1055422.622</v>
      </c>
      <c r="R10" s="359">
        <f t="shared" si="5"/>
        <v>1123250.1610000003</v>
      </c>
      <c r="S10" s="1036"/>
      <c r="T10" s="1034"/>
      <c r="U10" s="1" t="s">
        <v>1448</v>
      </c>
    </row>
    <row r="11" spans="1:21" ht="27" customHeight="1" x14ac:dyDescent="0.2">
      <c r="A11" s="165" t="s">
        <v>103</v>
      </c>
      <c r="B11" s="353">
        <f t="shared" si="0"/>
        <v>2365437.09</v>
      </c>
      <c r="C11" s="354">
        <f t="shared" si="9"/>
        <v>29.398846817480134</v>
      </c>
      <c r="D11" s="355">
        <f>I11+N11</f>
        <v>2428514.7489999998</v>
      </c>
      <c r="E11" s="354">
        <f t="shared" si="10"/>
        <v>28.887812592348393</v>
      </c>
      <c r="F11" s="357">
        <f t="shared" si="2"/>
        <v>102.66663862110998</v>
      </c>
      <c r="G11" s="434">
        <f>VLOOKUP(U11,Help!$A$70:$M$79,11,0)/1000</f>
        <v>1383906.9410000001</v>
      </c>
      <c r="H11" s="377">
        <f t="shared" si="11"/>
        <v>32.604038307119175</v>
      </c>
      <c r="I11" s="391">
        <f>VLOOKUP(U11,Help!$A$51:$M$60,11,0)/1000</f>
        <v>1425438.36</v>
      </c>
      <c r="J11" s="354">
        <f>I11/$I$8*100</f>
        <v>32.403070878731413</v>
      </c>
      <c r="K11" s="357">
        <f>I11/G11*100</f>
        <v>103.00102685878501</v>
      </c>
      <c r="L11" s="391">
        <f>VLOOKUP(U11,Help!$A$70:$G$79,5,0)/1000</f>
        <v>981530.14899999998</v>
      </c>
      <c r="M11" s="354">
        <f t="shared" si="12"/>
        <v>25.820007544398138</v>
      </c>
      <c r="N11" s="358">
        <f>VLOOKUP(U11,Help!$A$51:$G$60,5,0)/1000</f>
        <v>1003076.389</v>
      </c>
      <c r="O11" s="354">
        <f t="shared" si="7"/>
        <v>25.029190028657876</v>
      </c>
      <c r="P11" s="357">
        <f t="shared" si="8"/>
        <v>102.19516843389391</v>
      </c>
      <c r="Q11" s="359">
        <f>G11-L11</f>
        <v>402376.79200000013</v>
      </c>
      <c r="R11" s="359">
        <f t="shared" si="5"/>
        <v>422361.97100000014</v>
      </c>
      <c r="S11" s="1036"/>
      <c r="T11" s="1034"/>
      <c r="U11" s="1" t="s">
        <v>1449</v>
      </c>
    </row>
    <row r="12" spans="1:21" ht="27" customHeight="1" x14ac:dyDescent="0.2">
      <c r="A12" s="165" t="s">
        <v>104</v>
      </c>
      <c r="B12" s="353">
        <f t="shared" si="0"/>
        <v>507478.81700000004</v>
      </c>
      <c r="C12" s="354">
        <f t="shared" si="9"/>
        <v>6.3072030396289405</v>
      </c>
      <c r="D12" s="355">
        <f t="shared" si="1"/>
        <v>531532.41899999999</v>
      </c>
      <c r="E12" s="354">
        <f t="shared" si="10"/>
        <v>6.3227159370361328</v>
      </c>
      <c r="F12" s="357">
        <f t="shared" si="2"/>
        <v>104.73982384963271</v>
      </c>
      <c r="G12" s="434">
        <f>VLOOKUP(U12,Help!$A$70:$M$79,11,0)/1000</f>
        <v>323775.83</v>
      </c>
      <c r="H12" s="377">
        <f t="shared" si="11"/>
        <v>7.6279692308005469</v>
      </c>
      <c r="I12" s="391">
        <f>VLOOKUP(U12,Help!$A$51:$M$60,11,0)/1000</f>
        <v>332460.34999999998</v>
      </c>
      <c r="J12" s="354">
        <f t="shared" si="6"/>
        <v>7.557490094077342</v>
      </c>
      <c r="K12" s="357">
        <f t="shared" si="3"/>
        <v>102.6822632189685</v>
      </c>
      <c r="L12" s="391">
        <f>VLOOKUP(U12,Help!$A$70:$G$79,5,0)/1000</f>
        <v>183702.98699999999</v>
      </c>
      <c r="M12" s="354">
        <f t="shared" si="12"/>
        <v>4.832467464296375</v>
      </c>
      <c r="N12" s="358">
        <f>VLOOKUP(U12,Help!$A$51:$G$60,5,0)/1000</f>
        <v>199072.06899999999</v>
      </c>
      <c r="O12" s="354">
        <f t="shared" si="7"/>
        <v>4.9673312013319579</v>
      </c>
      <c r="P12" s="357">
        <f t="shared" si="8"/>
        <v>108.36626679347351</v>
      </c>
      <c r="Q12" s="359">
        <f>G12-L12</f>
        <v>140072.84300000002</v>
      </c>
      <c r="R12" s="359">
        <f t="shared" si="5"/>
        <v>133388.28099999999</v>
      </c>
      <c r="S12" s="1036"/>
      <c r="T12" s="1034"/>
      <c r="U12" s="1" t="s">
        <v>1450</v>
      </c>
    </row>
    <row r="13" spans="1:21" ht="27" customHeight="1" x14ac:dyDescent="0.2">
      <c r="A13" s="165" t="s">
        <v>10</v>
      </c>
      <c r="B13" s="353">
        <f t="shared" si="0"/>
        <v>124651.67499999999</v>
      </c>
      <c r="C13" s="354">
        <f t="shared" si="9"/>
        <v>1.5492339721735395</v>
      </c>
      <c r="D13" s="355">
        <f>I13+N13</f>
        <v>124947.83000000002</v>
      </c>
      <c r="E13" s="354">
        <f>D13/$D$8*100</f>
        <v>1.4862868336899722</v>
      </c>
      <c r="F13" s="357">
        <f t="shared" si="2"/>
        <v>100.23758605730731</v>
      </c>
      <c r="G13" s="434">
        <f>VLOOKUP(U13,Help!$A$32:$M$41,11,0)/1000</f>
        <v>79588.903999999995</v>
      </c>
      <c r="H13" s="377">
        <f t="shared" si="11"/>
        <v>1.8750680395912767</v>
      </c>
      <c r="I13" s="391">
        <f>VLOOKUP(U13,Help!$A$13:$M$22,11,0)/1000</f>
        <v>79483.926000000007</v>
      </c>
      <c r="J13" s="354">
        <f>I13/$I$8*100</f>
        <v>1.8068289448151535</v>
      </c>
      <c r="K13" s="357">
        <f>I13/G13*100</f>
        <v>99.868099703948701</v>
      </c>
      <c r="L13" s="391">
        <f>VLOOKUP(U13,Help!$A$32:$G$41,5,0)/1000</f>
        <v>45062.771000000001</v>
      </c>
      <c r="M13" s="354">
        <f>L13/L$8*100</f>
        <v>1.1854155355053548</v>
      </c>
      <c r="N13" s="358">
        <f>VLOOKUP(U13,Help!$A$13:$G$22,5,0)/1000</f>
        <v>45463.904000000002</v>
      </c>
      <c r="O13" s="354">
        <f t="shared" si="7"/>
        <v>1.1344347301356517</v>
      </c>
      <c r="P13" s="357">
        <f t="shared" si="8"/>
        <v>100.89016496566533</v>
      </c>
      <c r="Q13" s="359">
        <f t="shared" si="4"/>
        <v>34526.132999999994</v>
      </c>
      <c r="R13" s="359">
        <f t="shared" si="5"/>
        <v>34020.022000000004</v>
      </c>
      <c r="S13" s="1036"/>
      <c r="T13" s="1034"/>
      <c r="U13" s="1" t="s">
        <v>1451</v>
      </c>
    </row>
    <row r="14" spans="1:21" ht="27" customHeight="1" x14ac:dyDescent="0.2">
      <c r="A14" s="360" t="s">
        <v>11</v>
      </c>
      <c r="B14" s="353">
        <f t="shared" si="0"/>
        <v>436646.49900000001</v>
      </c>
      <c r="C14" s="354">
        <f t="shared" si="9"/>
        <v>5.426863217693942</v>
      </c>
      <c r="D14" s="355">
        <f t="shared" si="1"/>
        <v>450186.96</v>
      </c>
      <c r="E14" s="354">
        <f>D14/$D$8*100</f>
        <v>5.3550906113928836</v>
      </c>
      <c r="F14" s="357">
        <f t="shared" si="2"/>
        <v>103.10101215308268</v>
      </c>
      <c r="G14" s="434">
        <f>VLOOKUP(U14,Help!$A$32:$M$41,11,0)/1000</f>
        <v>214957.53200000001</v>
      </c>
      <c r="H14" s="377">
        <f>G14/G$8*100</f>
        <v>5.0642737601037844</v>
      </c>
      <c r="I14" s="434">
        <f>VLOOKUP(U14,Help!$A$13:$M$22,11,0)/1000</f>
        <v>214617.72700000001</v>
      </c>
      <c r="J14" s="354">
        <f>I14/$I$8*100-0.1</f>
        <v>4.7786910854659679</v>
      </c>
      <c r="K14" s="357">
        <f t="shared" si="3"/>
        <v>99.841919937934534</v>
      </c>
      <c r="L14" s="391">
        <f>VLOOKUP(U14,Help!$A$32:$G$41,5,0)/1000</f>
        <v>221688.967</v>
      </c>
      <c r="M14" s="354">
        <f>L14/L$8*100</f>
        <v>5.8317218337934422</v>
      </c>
      <c r="N14" s="358">
        <f>VLOOKUP(U14,Help!$A$13:$G$22,5,0)/1000</f>
        <v>235569.23300000001</v>
      </c>
      <c r="O14" s="354">
        <f>N14/$N$8*100+0.1</f>
        <v>5.9780240092583661</v>
      </c>
      <c r="P14" s="357">
        <f t="shared" si="8"/>
        <v>106.26114424539675</v>
      </c>
      <c r="Q14" s="359">
        <f t="shared" si="4"/>
        <v>-6731.4349999999977</v>
      </c>
      <c r="R14" s="359">
        <f t="shared" si="5"/>
        <v>-20951.505999999994</v>
      </c>
      <c r="S14" s="1036"/>
      <c r="T14" s="1034"/>
      <c r="U14" s="1" t="s">
        <v>1452</v>
      </c>
    </row>
    <row r="15" spans="1:21" ht="27" customHeight="1" x14ac:dyDescent="0.2">
      <c r="A15" s="166" t="s">
        <v>118</v>
      </c>
      <c r="B15" s="353">
        <f t="shared" si="0"/>
        <v>13347.571</v>
      </c>
      <c r="C15" s="354">
        <f t="shared" si="9"/>
        <v>0.16589035357285287</v>
      </c>
      <c r="D15" s="355">
        <f t="shared" si="1"/>
        <v>16244.048999999999</v>
      </c>
      <c r="E15" s="354">
        <f>D15/$D$8*100+0.1</f>
        <v>0.29322717452967972</v>
      </c>
      <c r="F15" s="357">
        <f t="shared" si="2"/>
        <v>121.70041275674801</v>
      </c>
      <c r="G15" s="434">
        <f>VLOOKUP(U15,Help!$A$70:$M$79,11,0)/1000</f>
        <v>7110.69</v>
      </c>
      <c r="H15" s="377">
        <f>G15/G$8*100</f>
        <v>0.16752369851004978</v>
      </c>
      <c r="I15" s="391">
        <f>VLOOKUP(U15,Help!$A$51:$M$60,11,0)/1000</f>
        <v>7784.0230000000001</v>
      </c>
      <c r="J15" s="354">
        <f>I15/$I$8*100</f>
        <v>0.17694644403331164</v>
      </c>
      <c r="K15" s="357">
        <f t="shared" si="3"/>
        <v>109.469306072969</v>
      </c>
      <c r="L15" s="391">
        <f>VLOOKUP(U15,Help!$A$70:$G$79,5,0)/1000</f>
        <v>6236.8810000000003</v>
      </c>
      <c r="M15" s="354">
        <f>L15/L$8*100</f>
        <v>0.16406660013202856</v>
      </c>
      <c r="N15" s="358">
        <f>VLOOKUP(U15,Help!$A$51:$G$60,5,0)/1000</f>
        <v>8460.0259999999998</v>
      </c>
      <c r="O15" s="354">
        <f t="shared" ref="O15:O20" si="13">N15/$N$8*100</f>
        <v>0.21109817828778182</v>
      </c>
      <c r="P15" s="357">
        <f t="shared" si="8"/>
        <v>135.64514057587439</v>
      </c>
      <c r="Q15" s="359">
        <f>G15-L15</f>
        <v>873.80899999999929</v>
      </c>
      <c r="R15" s="359">
        <f t="shared" si="5"/>
        <v>-676.0029999999997</v>
      </c>
      <c r="S15" s="1036"/>
      <c r="T15" s="1034"/>
      <c r="U15" s="1" t="s">
        <v>1453</v>
      </c>
    </row>
    <row r="16" spans="1:21" ht="27" customHeight="1" thickBot="1" x14ac:dyDescent="0.25">
      <c r="A16" s="167" t="s">
        <v>119</v>
      </c>
      <c r="B16" s="361">
        <f t="shared" si="0"/>
        <v>180913.65399999998</v>
      </c>
      <c r="C16" s="362">
        <f t="shared" si="9"/>
        <v>2.2484862622732456</v>
      </c>
      <c r="D16" s="363">
        <f t="shared" si="1"/>
        <v>191836.23599999998</v>
      </c>
      <c r="E16" s="362">
        <f t="shared" si="10"/>
        <v>2.2819417655468062</v>
      </c>
      <c r="F16" s="458">
        <f t="shared" si="2"/>
        <v>106.03745585725663</v>
      </c>
      <c r="G16" s="439">
        <f>VLOOKUP(U16,Help!$A$70:$M$79,11,0)/1000</f>
        <v>87733.777000000002</v>
      </c>
      <c r="H16" s="362">
        <f>G16/G$8*100</f>
        <v>2.066956484855329</v>
      </c>
      <c r="I16" s="392">
        <f>VLOOKUP(U16,Help!$A$51:$M$60,11,0)/1000</f>
        <v>90941.051999999996</v>
      </c>
      <c r="J16" s="362">
        <f>I16/$I$8*100</f>
        <v>2.0672723819095196</v>
      </c>
      <c r="K16" s="364">
        <f t="shared" si="3"/>
        <v>103.65569009983464</v>
      </c>
      <c r="L16" s="392">
        <f>VLOOKUP(U16,Help!$A$70:$G$79,5,0)/1000</f>
        <v>93179.876999999993</v>
      </c>
      <c r="M16" s="362">
        <f>L16/L$8*100</f>
        <v>2.4511780199286477</v>
      </c>
      <c r="N16" s="430">
        <f>VLOOKUP(U16,Help!$A$51:$G$60,5,0)/1000</f>
        <v>100895.18399999999</v>
      </c>
      <c r="O16" s="362">
        <f t="shared" si="13"/>
        <v>2.5175796788816664</v>
      </c>
      <c r="P16" s="364">
        <f t="shared" si="8"/>
        <v>108.28001414940695</v>
      </c>
      <c r="Q16" s="365">
        <f>G16-L16</f>
        <v>-5446.0999999999913</v>
      </c>
      <c r="R16" s="365">
        <f t="shared" si="5"/>
        <v>-9954.1319999999978</v>
      </c>
      <c r="S16" s="1036"/>
      <c r="T16" s="1034"/>
      <c r="U16" s="1" t="s">
        <v>1454</v>
      </c>
    </row>
    <row r="17" spans="1:21" ht="27" customHeight="1" x14ac:dyDescent="0.2">
      <c r="A17" s="168" t="s">
        <v>12</v>
      </c>
      <c r="B17" s="345">
        <f t="shared" si="0"/>
        <v>484880.69300000003</v>
      </c>
      <c r="C17" s="346">
        <f t="shared" si="9"/>
        <v>6.0263421413843705</v>
      </c>
      <c r="D17" s="347">
        <f t="shared" si="1"/>
        <v>486568.78899999999</v>
      </c>
      <c r="E17" s="351">
        <f t="shared" si="10"/>
        <v>5.7878619002440779</v>
      </c>
      <c r="F17" s="368">
        <f>D17/B17*100</f>
        <v>100.34814667285588</v>
      </c>
      <c r="G17" s="345">
        <f>VLOOKUP(U17,Help!$A$32:$M$41,11,0)/1000</f>
        <v>174438.103</v>
      </c>
      <c r="H17" s="346">
        <f t="shared" si="11"/>
        <v>4.1096597061096762</v>
      </c>
      <c r="I17" s="366">
        <f>VLOOKUP(U17,Help!$A$13:$M$22,11,0)/1000</f>
        <v>169514.666</v>
      </c>
      <c r="J17" s="367">
        <f t="shared" si="6"/>
        <v>3.8534081104583731</v>
      </c>
      <c r="K17" s="368">
        <f t="shared" si="3"/>
        <v>97.177544977085645</v>
      </c>
      <c r="L17" s="345">
        <f>VLOOKUP(U17,Help!$A$32:$G$41,5,0)/1000</f>
        <v>310442.59000000003</v>
      </c>
      <c r="M17" s="346">
        <f t="shared" si="12"/>
        <v>8.1664633776853019</v>
      </c>
      <c r="N17" s="350">
        <f>VLOOKUP(U17,Help!$A$13:$G$22,5,0)/1000</f>
        <v>317054.12300000002</v>
      </c>
      <c r="O17" s="351">
        <f t="shared" si="13"/>
        <v>7.9112697506993843</v>
      </c>
      <c r="P17" s="368">
        <f t="shared" si="8"/>
        <v>102.12971197025512</v>
      </c>
      <c r="Q17" s="352">
        <f t="shared" si="4"/>
        <v>-136004.48700000002</v>
      </c>
      <c r="R17" s="352">
        <f t="shared" si="5"/>
        <v>-147539.45700000002</v>
      </c>
      <c r="S17" s="1036"/>
      <c r="T17" s="1034"/>
      <c r="U17" s="1" t="s">
        <v>1455</v>
      </c>
    </row>
    <row r="18" spans="1:21" ht="27" customHeight="1" x14ac:dyDescent="0.2">
      <c r="A18" s="169" t="s">
        <v>105</v>
      </c>
      <c r="B18" s="353">
        <f>G18+L18</f>
        <v>12134.525</v>
      </c>
      <c r="C18" s="354">
        <f t="shared" si="9"/>
        <v>0.15081400523650501</v>
      </c>
      <c r="D18" s="355">
        <f>I18+N18</f>
        <v>15505.388999999999</v>
      </c>
      <c r="E18" s="354">
        <f t="shared" si="10"/>
        <v>0.18444062231365937</v>
      </c>
      <c r="F18" s="357">
        <f t="shared" si="2"/>
        <v>127.77911784762897</v>
      </c>
      <c r="G18" s="391">
        <f>VLOOKUP(U18,Help!$A$70:$M$79,11,0)/1000</f>
        <v>6539.1639999999998</v>
      </c>
      <c r="H18" s="354">
        <f t="shared" si="11"/>
        <v>0.15405888014296379</v>
      </c>
      <c r="I18" s="356">
        <f>VLOOKUP(U18,Help!$A$51:$M$60,11,0)/1000</f>
        <v>7465.3590000000004</v>
      </c>
      <c r="J18" s="369">
        <f t="shared" si="6"/>
        <v>0.169702572626273</v>
      </c>
      <c r="K18" s="357">
        <f t="shared" si="3"/>
        <v>114.16381360063765</v>
      </c>
      <c r="L18" s="391">
        <f>VLOOKUP(U18,Help!$A$70:$G$79,5,0)/1000</f>
        <v>5595.3609999999999</v>
      </c>
      <c r="M18" s="354">
        <f t="shared" si="12"/>
        <v>0.14719085642027602</v>
      </c>
      <c r="N18" s="358">
        <f>VLOOKUP(U18,Help!$A$51:$G$60,5,0)/1000</f>
        <v>8040.03</v>
      </c>
      <c r="O18" s="354">
        <f t="shared" si="13"/>
        <v>0.20061825890122731</v>
      </c>
      <c r="P18" s="357">
        <f>N18/L18*100</f>
        <v>143.69099688116637</v>
      </c>
      <c r="Q18" s="359">
        <f>G18-L18</f>
        <v>943.80299999999988</v>
      </c>
      <c r="R18" s="359">
        <f t="shared" si="5"/>
        <v>-574.67099999999937</v>
      </c>
      <c r="S18" s="1036"/>
      <c r="T18" s="1034"/>
      <c r="U18" s="1" t="s">
        <v>1456</v>
      </c>
    </row>
    <row r="19" spans="1:21" ht="27" customHeight="1" x14ac:dyDescent="0.2">
      <c r="A19" s="169" t="s">
        <v>115</v>
      </c>
      <c r="B19" s="353">
        <f>G19+L19</f>
        <v>34098.904000000002</v>
      </c>
      <c r="C19" s="354">
        <f t="shared" si="9"/>
        <v>0.42379840054844187</v>
      </c>
      <c r="D19" s="355">
        <f>I19+N19</f>
        <v>34151.671999999999</v>
      </c>
      <c r="E19" s="354">
        <f t="shared" si="10"/>
        <v>0.40624299311239315</v>
      </c>
      <c r="F19" s="357">
        <f t="shared" si="2"/>
        <v>100.1547498418131</v>
      </c>
      <c r="G19" s="391">
        <f>VLOOKUP(U19,Help!$A$70:$M$79,11,0)/1000</f>
        <v>15499.06</v>
      </c>
      <c r="H19" s="354">
        <f t="shared" si="11"/>
        <v>0.36514879071217732</v>
      </c>
      <c r="I19" s="356">
        <f>VLOOKUP(U19,Help!$A$51:$M$60,11,0)/1000</f>
        <v>15378</v>
      </c>
      <c r="J19" s="369">
        <f t="shared" si="6"/>
        <v>0.34957276158411488</v>
      </c>
      <c r="K19" s="357">
        <f t="shared" si="3"/>
        <v>99.218920373235548</v>
      </c>
      <c r="L19" s="391">
        <f>VLOOKUP(U19,Help!$A$70:$G$79,5,0)/1000</f>
        <v>18599.844000000001</v>
      </c>
      <c r="M19" s="354">
        <f t="shared" si="12"/>
        <v>0.48928513596236817</v>
      </c>
      <c r="N19" s="358">
        <f>VLOOKUP(U19,Help!$A$51:$G$60,5,0)/1000</f>
        <v>18773.671999999999</v>
      </c>
      <c r="O19" s="354">
        <f t="shared" si="13"/>
        <v>0.46844867367692922</v>
      </c>
      <c r="P19" s="357">
        <f>N19/L19*100</f>
        <v>100.93456697808863</v>
      </c>
      <c r="Q19" s="359">
        <f>G19-L19</f>
        <v>-3100.7840000000015</v>
      </c>
      <c r="R19" s="359">
        <f t="shared" si="5"/>
        <v>-3395.6719999999987</v>
      </c>
      <c r="S19" s="1036"/>
      <c r="T19" s="1034"/>
      <c r="U19" s="1" t="s">
        <v>1457</v>
      </c>
    </row>
    <row r="20" spans="1:21" ht="27" customHeight="1" thickBot="1" x14ac:dyDescent="0.25">
      <c r="A20" s="170" t="s">
        <v>116</v>
      </c>
      <c r="B20" s="361">
        <f>G20+L20</f>
        <v>89504.049999999988</v>
      </c>
      <c r="C20" s="362">
        <f t="shared" si="9"/>
        <v>1.1124015373810185</v>
      </c>
      <c r="D20" s="363">
        <f>I20+N20</f>
        <v>85234.850999999995</v>
      </c>
      <c r="E20" s="362">
        <f t="shared" si="10"/>
        <v>1.0138906519050912</v>
      </c>
      <c r="F20" s="458">
        <f t="shared" si="2"/>
        <v>95.230161093268975</v>
      </c>
      <c r="G20" s="391">
        <f>VLOOKUP(U20,Help!$A$70:$M$79,11,0)/1000</f>
        <v>53162.370999999999</v>
      </c>
      <c r="H20" s="362">
        <f t="shared" si="11"/>
        <v>1.2524743747067322</v>
      </c>
      <c r="I20" s="356">
        <f>VLOOKUP(U20,Help!$A$51:$M$60,11,0)/1000</f>
        <v>47704.76</v>
      </c>
      <c r="J20" s="370">
        <f t="shared" si="6"/>
        <v>1.0844248077713239</v>
      </c>
      <c r="K20" s="364">
        <f t="shared" si="3"/>
        <v>89.734071492033337</v>
      </c>
      <c r="L20" s="391">
        <f>VLOOKUP(U20,Help!$A$70:$G$79,5,0)/1000</f>
        <v>36341.678999999996</v>
      </c>
      <c r="M20" s="362">
        <f t="shared" si="12"/>
        <v>0.95599959605122165</v>
      </c>
      <c r="N20" s="358">
        <f>VLOOKUP(U20,Help!$A$51:$G$60,5,0)/1000</f>
        <v>37530.091</v>
      </c>
      <c r="O20" s="362">
        <f t="shared" si="13"/>
        <v>0.93646684313673212</v>
      </c>
      <c r="P20" s="364">
        <f>N20/L20*100</f>
        <v>103.27010758088531</v>
      </c>
      <c r="Q20" s="365">
        <f>G20-L20</f>
        <v>16820.692000000003</v>
      </c>
      <c r="R20" s="365">
        <f t="shared" si="5"/>
        <v>10174.669000000002</v>
      </c>
      <c r="S20" s="1036"/>
      <c r="T20" s="1034"/>
      <c r="U20" s="1" t="s">
        <v>1458</v>
      </c>
    </row>
    <row r="21" spans="1:21" ht="27" customHeight="1" thickBot="1" x14ac:dyDescent="0.25">
      <c r="A21" s="401" t="s">
        <v>130</v>
      </c>
      <c r="B21" s="402">
        <f t="shared" si="0"/>
        <v>47307.675000000003</v>
      </c>
      <c r="C21" s="403">
        <f t="shared" si="9"/>
        <v>0.58796367762041601</v>
      </c>
      <c r="D21" s="404">
        <f t="shared" si="1"/>
        <v>52000.091</v>
      </c>
      <c r="E21" s="403">
        <f t="shared" si="10"/>
        <v>0.6185545647649936</v>
      </c>
      <c r="F21" s="406">
        <f t="shared" si="2"/>
        <v>109.91893175895878</v>
      </c>
      <c r="G21" s="402">
        <f>VLOOKUP(U21,Help!$A$32:$M$41,11,0)/1000</f>
        <v>25663.506000000001</v>
      </c>
      <c r="H21" s="403">
        <f t="shared" si="11"/>
        <v>0.60461719493535149</v>
      </c>
      <c r="I21" s="405">
        <f>VLOOKUP(U21,Help!$A$13:$M$22,11,0)/1000</f>
        <v>28162.493999999999</v>
      </c>
      <c r="J21" s="403">
        <f>I21/$I$8*100</f>
        <v>0.64018993371544175</v>
      </c>
      <c r="K21" s="406">
        <f t="shared" si="3"/>
        <v>109.73751598865719</v>
      </c>
      <c r="L21" s="402">
        <f>VLOOKUP(U21,Help!$A$32:$G$41,5,0)/1000</f>
        <v>21644.169000000002</v>
      </c>
      <c r="M21" s="403">
        <f t="shared" si="12"/>
        <v>0.56936876309056539</v>
      </c>
      <c r="N21" s="407">
        <f>VLOOKUP(U21,Help!$A$13:$G$22,5,0)/1000</f>
        <v>23837.597000000002</v>
      </c>
      <c r="O21" s="408">
        <f>N21/$N$8*100</f>
        <v>0.59480589083985003</v>
      </c>
      <c r="P21" s="406">
        <f>N21/L21*100</f>
        <v>110.13403656199505</v>
      </c>
      <c r="Q21" s="409">
        <f t="shared" si="4"/>
        <v>4019.3369999999995</v>
      </c>
      <c r="R21" s="409">
        <f t="shared" si="5"/>
        <v>4324.8969999999972</v>
      </c>
      <c r="S21" s="1036"/>
      <c r="T21" s="1034"/>
      <c r="U21" s="1" t="s">
        <v>1459</v>
      </c>
    </row>
    <row r="22" spans="1:21" ht="27" customHeight="1" x14ac:dyDescent="0.2">
      <c r="A22" s="171" t="s">
        <v>91</v>
      </c>
      <c r="B22" s="462">
        <f t="shared" ref="B22:B28" si="14">G22+L22</f>
        <v>306606.10700000002</v>
      </c>
      <c r="C22" s="348">
        <f t="shared" si="9"/>
        <v>3.8106555490752556</v>
      </c>
      <c r="D22" s="463">
        <f t="shared" ref="D22:D28" si="15">I22+N22</f>
        <v>337652.24100000004</v>
      </c>
      <c r="E22" s="433">
        <f t="shared" ref="E22:E28" si="16">D22/$D$8*100</f>
        <v>4.0164609514564065</v>
      </c>
      <c r="F22" s="465">
        <f t="shared" ref="F22:F28" si="17">D22/B22*100</f>
        <v>110.12573895013776</v>
      </c>
      <c r="G22" s="462">
        <f>VLOOKUP(U22,Help!$A$32:$M$41,11,0)/1000</f>
        <v>127526.58500000001</v>
      </c>
      <c r="H22" s="348">
        <f t="shared" si="11"/>
        <v>3.0044517729722768</v>
      </c>
      <c r="I22" s="464">
        <f>VLOOKUP(U22,Help!$A$13:$M$22,11,0)/1000</f>
        <v>142395.033</v>
      </c>
      <c r="J22" s="433">
        <f t="shared" si="6"/>
        <v>3.236924497442526</v>
      </c>
      <c r="K22" s="465">
        <f t="shared" ref="K22:K28" si="18">I22/G22*100</f>
        <v>111.65909680714809</v>
      </c>
      <c r="L22" s="462">
        <f>VLOOKUP(U22,Help!$A$32:$G$41,5,0)/1000</f>
        <v>179079.522</v>
      </c>
      <c r="M22" s="348">
        <f t="shared" si="12"/>
        <v>4.7108431807194675</v>
      </c>
      <c r="N22" s="466">
        <f>VLOOKUP(U22,Help!$A$13:$G$22,5,0)/1000</f>
        <v>195257.20800000001</v>
      </c>
      <c r="O22" s="467">
        <f t="shared" ref="O22:O28" si="19">N22/$N$8*100</f>
        <v>4.8721411620198918</v>
      </c>
      <c r="P22" s="465">
        <f t="shared" si="8"/>
        <v>109.03380007905092</v>
      </c>
      <c r="Q22" s="468">
        <f t="shared" ref="Q22:Q28" si="20">G22-L22</f>
        <v>-51552.936999999991</v>
      </c>
      <c r="R22" s="468">
        <f t="shared" ref="R22:R28" si="21">I22-N22</f>
        <v>-52862.175000000017</v>
      </c>
      <c r="S22" s="1036"/>
      <c r="T22" s="1034"/>
      <c r="U22" s="1" t="s">
        <v>1460</v>
      </c>
    </row>
    <row r="23" spans="1:21" ht="27" customHeight="1" x14ac:dyDescent="0.2">
      <c r="A23" s="164" t="s">
        <v>106</v>
      </c>
      <c r="B23" s="353">
        <f t="shared" si="14"/>
        <v>198454.36600000001</v>
      </c>
      <c r="C23" s="354">
        <f t="shared" si="9"/>
        <v>2.4664910899381134</v>
      </c>
      <c r="D23" s="355">
        <f t="shared" si="15"/>
        <v>212858.41800000001</v>
      </c>
      <c r="E23" s="354">
        <f t="shared" si="16"/>
        <v>2.532006070961589</v>
      </c>
      <c r="F23" s="357">
        <f t="shared" si="17"/>
        <v>107.25811796954872</v>
      </c>
      <c r="G23" s="391">
        <f>VLOOKUP(U23,Help!$A$70:$M$79,11,0)/1000</f>
        <v>82246.963000000003</v>
      </c>
      <c r="H23" s="354">
        <f t="shared" si="11"/>
        <v>1.9376903553634344</v>
      </c>
      <c r="I23" s="356">
        <f>VLOOKUP(U23,Help!$A$51:$M$60,11,0)/1000</f>
        <v>89783.531000000003</v>
      </c>
      <c r="J23" s="354">
        <f t="shared" si="6"/>
        <v>2.0409596096009222</v>
      </c>
      <c r="K23" s="357">
        <f t="shared" si="18"/>
        <v>109.16333895514173</v>
      </c>
      <c r="L23" s="391">
        <f>VLOOKUP(U23,Help!$A$70:$G$79,5,0)/1000</f>
        <v>116207.40300000001</v>
      </c>
      <c r="M23" s="354">
        <f t="shared" si="12"/>
        <v>3.0569371967145913</v>
      </c>
      <c r="N23" s="358">
        <f>VLOOKUP(U23,Help!$A$51:$G$60,5,0)/1000</f>
        <v>123074.887</v>
      </c>
      <c r="O23" s="371">
        <f t="shared" si="19"/>
        <v>3.0710170912801686</v>
      </c>
      <c r="P23" s="357">
        <f>N23/L23*100</f>
        <v>105.90967857701803</v>
      </c>
      <c r="Q23" s="359">
        <f t="shared" si="20"/>
        <v>-33960.44</v>
      </c>
      <c r="R23" s="359">
        <f t="shared" si="21"/>
        <v>-33291.356</v>
      </c>
      <c r="S23" s="1036"/>
      <c r="T23" s="1034"/>
      <c r="U23" s="1" t="s">
        <v>1461</v>
      </c>
    </row>
    <row r="24" spans="1:21" ht="27" customHeight="1" thickBot="1" x14ac:dyDescent="0.25">
      <c r="A24" s="172" t="s">
        <v>109</v>
      </c>
      <c r="B24" s="361">
        <f t="shared" si="14"/>
        <v>51253.331999999995</v>
      </c>
      <c r="C24" s="362">
        <f t="shared" si="9"/>
        <v>0.63700229556874532</v>
      </c>
      <c r="D24" s="363">
        <f t="shared" si="15"/>
        <v>58966.815999999999</v>
      </c>
      <c r="E24" s="362">
        <f t="shared" si="16"/>
        <v>0.70142556493713559</v>
      </c>
      <c r="F24" s="458">
        <f t="shared" si="17"/>
        <v>115.04972203563273</v>
      </c>
      <c r="G24" s="392">
        <f>VLOOKUP(U24,Help!$A$70:$M$79,11,0)/1000</f>
        <v>27992.422999999999</v>
      </c>
      <c r="H24" s="362">
        <f t="shared" si="11"/>
        <v>0.65948511764931161</v>
      </c>
      <c r="I24" s="469">
        <f>VLOOKUP(U24,Help!$A$51:$M$60,11,0)/1000</f>
        <v>32998.034</v>
      </c>
      <c r="J24" s="362">
        <f t="shared" si="6"/>
        <v>0.75011144961805931</v>
      </c>
      <c r="K24" s="364">
        <f t="shared" si="18"/>
        <v>117.88202114550785</v>
      </c>
      <c r="L24" s="392">
        <f>VLOOKUP(U24,Help!$A$70:$G$79,5,0)/1000</f>
        <v>23260.909</v>
      </c>
      <c r="M24" s="362">
        <f t="shared" si="12"/>
        <v>0.61189852036787362</v>
      </c>
      <c r="N24" s="430">
        <f>VLOOKUP(U24,Help!$A$51:$G$60,5,0)/1000</f>
        <v>25968.781999999999</v>
      </c>
      <c r="O24" s="372">
        <f t="shared" si="19"/>
        <v>0.64798412824647811</v>
      </c>
      <c r="P24" s="364">
        <f>N24/L24*100</f>
        <v>111.64130344175285</v>
      </c>
      <c r="Q24" s="365">
        <f t="shared" si="20"/>
        <v>4731.5139999999992</v>
      </c>
      <c r="R24" s="365">
        <f t="shared" si="21"/>
        <v>7029.2520000000004</v>
      </c>
      <c r="S24" s="1036"/>
      <c r="T24" s="1034"/>
      <c r="U24" s="1" t="s">
        <v>1462</v>
      </c>
    </row>
    <row r="25" spans="1:21" ht="27" customHeight="1" x14ac:dyDescent="0.2">
      <c r="A25" s="373" t="s">
        <v>90</v>
      </c>
      <c r="B25" s="432">
        <f t="shared" si="14"/>
        <v>558077.86</v>
      </c>
      <c r="C25" s="348">
        <f t="shared" si="9"/>
        <v>6.9360735010573142</v>
      </c>
      <c r="D25" s="471">
        <f t="shared" si="15"/>
        <v>651779.61699999997</v>
      </c>
      <c r="E25" s="472">
        <f t="shared" si="16"/>
        <v>7.753087534330068</v>
      </c>
      <c r="F25" s="349">
        <f t="shared" si="17"/>
        <v>116.79008678108104</v>
      </c>
      <c r="G25" s="432">
        <f>VLOOKUP(U25,Help!$A$32:$M$41,11,0)/1000</f>
        <v>60389.514999999999</v>
      </c>
      <c r="H25" s="348">
        <f t="shared" si="11"/>
        <v>1.4227416613617145</v>
      </c>
      <c r="I25" s="473">
        <f>VLOOKUP(U25,Help!$A$13:$M$22,11,0)/1000</f>
        <v>60867.644</v>
      </c>
      <c r="J25" s="472">
        <f>I25/$I$8*100</f>
        <v>1.3836435429964091</v>
      </c>
      <c r="K25" s="349">
        <f t="shared" si="18"/>
        <v>100.79174174523509</v>
      </c>
      <c r="L25" s="432">
        <f>VLOOKUP(U25,Help!$A$32:$G$41,5,0)/1000</f>
        <v>497688.34499999997</v>
      </c>
      <c r="M25" s="348">
        <f t="shared" si="12"/>
        <v>13.092126447415955</v>
      </c>
      <c r="N25" s="474">
        <f>VLOOKUP(U25,Help!$A$13:$G$22,5,0)/1000</f>
        <v>590911.973</v>
      </c>
      <c r="O25" s="467">
        <f t="shared" si="19"/>
        <v>14.744687667477487</v>
      </c>
      <c r="P25" s="349">
        <f>N25/L25*100</f>
        <v>118.73132632832701</v>
      </c>
      <c r="Q25" s="438">
        <f t="shared" si="20"/>
        <v>-437298.82999999996</v>
      </c>
      <c r="R25" s="475">
        <f t="shared" si="21"/>
        <v>-530044.32900000003</v>
      </c>
      <c r="S25" s="1036"/>
      <c r="T25" s="1034"/>
      <c r="U25" s="1" t="s">
        <v>1463</v>
      </c>
    </row>
    <row r="26" spans="1:21" ht="27" customHeight="1" thickBot="1" x14ac:dyDescent="0.25">
      <c r="A26" s="173" t="s">
        <v>107</v>
      </c>
      <c r="B26" s="374">
        <f t="shared" si="14"/>
        <v>531852.68400000001</v>
      </c>
      <c r="C26" s="362">
        <f t="shared" si="9"/>
        <v>6.6101337687157296</v>
      </c>
      <c r="D26" s="375">
        <f t="shared" si="15"/>
        <v>624175.98100000003</v>
      </c>
      <c r="E26" s="372">
        <f t="shared" si="16"/>
        <v>7.4247351271792565</v>
      </c>
      <c r="F26" s="461">
        <f t="shared" si="17"/>
        <v>117.35881001965576</v>
      </c>
      <c r="G26" s="392">
        <f>VLOOKUP(U26,Help!$A$70:$M$79,11,0)/1000</f>
        <v>56238.375999999997</v>
      </c>
      <c r="H26" s="362">
        <f t="shared" si="11"/>
        <v>1.324943253850023</v>
      </c>
      <c r="I26" s="469">
        <f>VLOOKUP(U26,Help!$A$51:$M$60,11,0)/1000</f>
        <v>56136.614999999998</v>
      </c>
      <c r="J26" s="372">
        <f>I26/$I$8*100</f>
        <v>1.2760977715915103</v>
      </c>
      <c r="K26" s="364">
        <f t="shared" si="18"/>
        <v>99.819054163299455</v>
      </c>
      <c r="L26" s="392">
        <f>VLOOKUP(U26,Help!$A$70:$G$79,5,0)/1000</f>
        <v>475614.30800000002</v>
      </c>
      <c r="M26" s="362">
        <f t="shared" si="12"/>
        <v>12.51144963126721</v>
      </c>
      <c r="N26" s="430">
        <f>VLOOKUP(U26,Help!$A$51:$G$60,5,0)/1000</f>
        <v>568039.36600000004</v>
      </c>
      <c r="O26" s="372">
        <f t="shared" si="19"/>
        <v>14.173960618838116</v>
      </c>
      <c r="P26" s="458">
        <f>N26/L26*100</f>
        <v>119.43277492820927</v>
      </c>
      <c r="Q26" s="365">
        <f t="shared" si="20"/>
        <v>-419375.93200000003</v>
      </c>
      <c r="R26" s="376">
        <f t="shared" si="21"/>
        <v>-511902.75100000005</v>
      </c>
      <c r="S26" s="1036"/>
      <c r="T26" s="1034"/>
      <c r="U26" s="1" t="s">
        <v>1464</v>
      </c>
    </row>
    <row r="27" spans="1:21" ht="27" customHeight="1" thickBot="1" x14ac:dyDescent="0.25">
      <c r="A27" s="410" t="s">
        <v>13</v>
      </c>
      <c r="B27" s="411">
        <f t="shared" si="14"/>
        <v>24804.984</v>
      </c>
      <c r="C27" s="386">
        <f t="shared" si="9"/>
        <v>0.30828886889824059</v>
      </c>
      <c r="D27" s="412">
        <f t="shared" si="15"/>
        <v>24870.616999999998</v>
      </c>
      <c r="E27" s="386">
        <f t="shared" si="16"/>
        <v>0.29584243754250061</v>
      </c>
      <c r="F27" s="431">
        <f t="shared" si="17"/>
        <v>100.26459601828405</v>
      </c>
      <c r="G27" s="411">
        <f>VLOOKUP(U27,Help!$A$32:$M$41,11,0)/1000</f>
        <v>2789.8180000000002</v>
      </c>
      <c r="H27" s="386">
        <f t="shared" si="11"/>
        <v>6.5726480767676565E-2</v>
      </c>
      <c r="I27" s="413">
        <f>VLOOKUP(U27,Help!$A$13:$M$22,11,0)/1000</f>
        <v>3065.4609999999998</v>
      </c>
      <c r="J27" s="386">
        <f>I27/$I$8*100</f>
        <v>6.9684072525582147E-2</v>
      </c>
      <c r="K27" s="470">
        <f t="shared" si="18"/>
        <v>109.88032194214819</v>
      </c>
      <c r="L27" s="411">
        <f>VLOOKUP(U27,Help!$A$32:$G$41,5,0)/1000</f>
        <v>22015.166000000001</v>
      </c>
      <c r="M27" s="386">
        <f t="shared" si="12"/>
        <v>0.57912816309341653</v>
      </c>
      <c r="N27" s="414">
        <f>VLOOKUP(U27,Help!$A$13:$G$22,5,0)/1000</f>
        <v>21805.155999999999</v>
      </c>
      <c r="O27" s="415">
        <f t="shared" si="19"/>
        <v>0.54409155585111624</v>
      </c>
      <c r="P27" s="459">
        <f t="shared" si="8"/>
        <v>99.046066697839109</v>
      </c>
      <c r="Q27" s="416">
        <f t="shared" si="20"/>
        <v>-19225.348000000002</v>
      </c>
      <c r="R27" s="416">
        <f t="shared" si="21"/>
        <v>-18739.695</v>
      </c>
      <c r="S27" s="1036"/>
      <c r="T27" s="1034"/>
      <c r="U27" s="1" t="s">
        <v>1465</v>
      </c>
    </row>
    <row r="28" spans="1:21" s="174" customFormat="1" ht="27" customHeight="1" thickBot="1" x14ac:dyDescent="0.25">
      <c r="A28" s="417" t="s">
        <v>1427</v>
      </c>
      <c r="B28" s="418">
        <f t="shared" si="14"/>
        <v>6551912.4780000001</v>
      </c>
      <c r="C28" s="419">
        <f t="shared" si="9"/>
        <v>81.430477317094372</v>
      </c>
      <c r="D28" s="420">
        <f t="shared" si="15"/>
        <v>6753378.3609999996</v>
      </c>
      <c r="E28" s="421">
        <f t="shared" si="16"/>
        <v>80.33318658580194</v>
      </c>
      <c r="F28" s="423">
        <f t="shared" si="17"/>
        <v>103.07491718908763</v>
      </c>
      <c r="G28" s="420">
        <f>VLOOKUP(U28,Help!$A$32:$M$41,11,0)/1000</f>
        <v>3755639.3689999999</v>
      </c>
      <c r="H28" s="419">
        <f t="shared" si="11"/>
        <v>88.480667468955843</v>
      </c>
      <c r="I28" s="422">
        <f>VLOOKUP(U28,Help!$A$13:$M$22,11,0)/1000</f>
        <v>3882664.398</v>
      </c>
      <c r="J28" s="421">
        <f>I28/$I$8*100</f>
        <v>88.260743654128291</v>
      </c>
      <c r="K28" s="423">
        <f t="shared" si="18"/>
        <v>103.38224777513243</v>
      </c>
      <c r="L28" s="420">
        <f>VLOOKUP(U28,Help!$A$32:$G$41,5,0)/1000</f>
        <v>2796273.1090000002</v>
      </c>
      <c r="M28" s="419">
        <f t="shared" si="12"/>
        <v>73.55840556108852</v>
      </c>
      <c r="N28" s="420">
        <f>VLOOKUP(U28,Help!$A$13:$G$22,5,0)/1000</f>
        <v>2870713.963</v>
      </c>
      <c r="O28" s="419">
        <f t="shared" si="19"/>
        <v>71.631279617178322</v>
      </c>
      <c r="P28" s="423">
        <f>N28/L28*100</f>
        <v>102.66214533052607</v>
      </c>
      <c r="Q28" s="424">
        <f t="shared" si="20"/>
        <v>959366.25999999978</v>
      </c>
      <c r="R28" s="424">
        <f t="shared" si="21"/>
        <v>1011950.4350000001</v>
      </c>
      <c r="S28" s="1036"/>
      <c r="T28" s="1034"/>
      <c r="U28" s="1" t="s">
        <v>1466</v>
      </c>
    </row>
    <row r="29" spans="1:21" ht="15.75" customHeight="1" x14ac:dyDescent="0.2">
      <c r="A29" s="1047" t="s">
        <v>1703</v>
      </c>
      <c r="B29" s="1047"/>
      <c r="C29" s="1047"/>
      <c r="D29" s="1047"/>
      <c r="E29" s="1047"/>
      <c r="F29" s="1047"/>
      <c r="I29" s="177"/>
      <c r="J29" s="178" t="s">
        <v>14</v>
      </c>
      <c r="K29" s="176" t="s">
        <v>14</v>
      </c>
      <c r="N29" s="177"/>
      <c r="O29" s="176"/>
      <c r="Q29" s="175"/>
      <c r="S29" s="1036"/>
      <c r="T29" s="1034"/>
    </row>
    <row r="30" spans="1:21" ht="13.5" customHeight="1" x14ac:dyDescent="0.2">
      <c r="A30" s="179" t="s">
        <v>160</v>
      </c>
      <c r="B30" s="180"/>
      <c r="C30" s="180"/>
      <c r="D30" s="181"/>
      <c r="E30" s="176"/>
      <c r="I30" s="175"/>
      <c r="J30" s="176" t="s">
        <v>14</v>
      </c>
      <c r="K30" s="176"/>
      <c r="N30" s="182"/>
      <c r="R30" s="177" t="s">
        <v>92</v>
      </c>
      <c r="S30" s="1036"/>
      <c r="T30" s="1034"/>
    </row>
    <row r="31" spans="1:21" ht="12.75" customHeight="1" x14ac:dyDescent="0.2">
      <c r="D31" s="181" t="s">
        <v>14</v>
      </c>
      <c r="E31" s="176"/>
      <c r="I31" s="175"/>
      <c r="J31" s="176" t="s">
        <v>14</v>
      </c>
      <c r="L31" s="156" t="s">
        <v>14</v>
      </c>
      <c r="N31" s="175"/>
      <c r="T31" s="1034"/>
    </row>
    <row r="32" spans="1:21" x14ac:dyDescent="0.2">
      <c r="E32" s="176"/>
      <c r="I32" s="175"/>
      <c r="J32" s="156" t="s">
        <v>14</v>
      </c>
      <c r="N32" s="175"/>
      <c r="T32" s="1034"/>
    </row>
    <row r="33" spans="2:13" x14ac:dyDescent="0.2">
      <c r="B33" s="160"/>
      <c r="C33" s="160"/>
      <c r="D33" s="160"/>
      <c r="E33" s="160"/>
      <c r="F33" s="160"/>
      <c r="G33" s="160"/>
      <c r="H33" s="160"/>
      <c r="I33" s="160"/>
      <c r="J33" s="160"/>
      <c r="K33" s="160"/>
      <c r="L33" s="160"/>
      <c r="M33" s="160"/>
    </row>
    <row r="34" spans="2:13" x14ac:dyDescent="0.2">
      <c r="B34" s="162"/>
      <c r="C34" s="162"/>
      <c r="D34" s="162"/>
      <c r="E34" s="162"/>
      <c r="F34" s="162"/>
      <c r="G34" s="162"/>
      <c r="H34" s="162"/>
      <c r="I34" s="162"/>
      <c r="J34" s="162"/>
      <c r="K34" s="162"/>
      <c r="L34" s="162"/>
      <c r="M34" s="162"/>
    </row>
    <row r="35" spans="2:13" x14ac:dyDescent="0.2">
      <c r="B35" s="162"/>
      <c r="C35" s="162"/>
      <c r="D35" s="162"/>
      <c r="E35" s="162"/>
      <c r="F35" s="162"/>
      <c r="G35" s="162"/>
      <c r="H35" s="162"/>
      <c r="I35" s="162"/>
      <c r="J35" s="162"/>
      <c r="K35" s="162"/>
      <c r="L35" s="162"/>
      <c r="M35" s="162"/>
    </row>
  </sheetData>
  <sheetProtection algorithmName="SHA-512" hashValue="rZi7JbYmVMuftw8qzbGVnesOdeY97+9WORauNGWV4c3O1W21gLjjP4uWxEFerEaD/GaNtxL4O9gUjIRMRQ/52Q==" saltValue="hMiNIixEEDBdnN3SDm5nCg==" spinCount="100000" sheet="1" objects="1" scenarios="1"/>
  <mergeCells count="14">
    <mergeCell ref="T2:T32"/>
    <mergeCell ref="S2:S30"/>
    <mergeCell ref="A2:R2"/>
    <mergeCell ref="A3:R3"/>
    <mergeCell ref="I6:J6"/>
    <mergeCell ref="B5:F5"/>
    <mergeCell ref="B6:C6"/>
    <mergeCell ref="G6:H6"/>
    <mergeCell ref="G5:K5"/>
    <mergeCell ref="D6:E6"/>
    <mergeCell ref="L5:P5"/>
    <mergeCell ref="N6:O6"/>
    <mergeCell ref="L6:M6"/>
    <mergeCell ref="A29:F29"/>
  </mergeCells>
  <phoneticPr fontId="0" type="noConversion"/>
  <hyperlinks>
    <hyperlink ref="A1" location="obsah!A1" display="obsah"/>
  </hyperlinks>
  <printOptions horizontalCentered="1" verticalCentered="1"/>
  <pageMargins left="0.70866141732283472" right="0.70866141732283472" top="0.74803149606299213" bottom="0.74803149606299213" header="0.31496062992125984" footer="0.31496062992125984"/>
  <pageSetup paperSize="9" scale="65" orientation="landscape" r:id="rId1"/>
  <headerFooter alignWithMargins="0"/>
  <ignoredErrors>
    <ignoredError sqref="C10:R28 C9:F9 H9:R9"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dimension ref="A1:P30"/>
  <sheetViews>
    <sheetView showGridLines="0" topLeftCell="A19" zoomScaleNormal="100" zoomScaleSheetLayoutView="85" workbookViewId="0">
      <selection activeCell="M46" sqref="M46"/>
    </sheetView>
  </sheetViews>
  <sheetFormatPr defaultColWidth="8.7109375" defaultRowHeight="12.75" x14ac:dyDescent="0.2"/>
  <cols>
    <col min="1" max="3" width="8.7109375" style="1"/>
    <col min="4" max="4" width="7" style="1" customWidth="1"/>
    <col min="5" max="5" width="3.5703125" style="1" customWidth="1"/>
    <col min="6" max="8" width="8.7109375" style="1"/>
    <col min="9" max="9" width="7.140625" style="1" customWidth="1"/>
    <col min="10" max="16384" width="8.7109375" style="1"/>
  </cols>
  <sheetData>
    <row r="1" spans="1:16" ht="20.25" customHeight="1" x14ac:dyDescent="0.3">
      <c r="A1" s="686" t="s">
        <v>132</v>
      </c>
      <c r="B1" s="687"/>
      <c r="C1" s="687"/>
      <c r="D1" s="687"/>
      <c r="F1" s="686" t="s">
        <v>1481</v>
      </c>
      <c r="G1" s="687"/>
      <c r="H1" s="687"/>
    </row>
    <row r="2" spans="1:16" x14ac:dyDescent="0.2">
      <c r="A2" s="687"/>
      <c r="B2" s="687"/>
      <c r="C2" s="687"/>
      <c r="D2" s="687"/>
      <c r="G2" s="687"/>
      <c r="H2" s="687"/>
    </row>
    <row r="3" spans="1:16" ht="32.25" customHeight="1" thickBot="1" x14ac:dyDescent="0.25">
      <c r="A3" s="842" t="s">
        <v>50</v>
      </c>
      <c r="B3" s="843" t="s">
        <v>235</v>
      </c>
      <c r="C3" s="843" t="s">
        <v>1593</v>
      </c>
      <c r="D3" s="841" t="s">
        <v>1636</v>
      </c>
      <c r="F3" s="840" t="s">
        <v>50</v>
      </c>
      <c r="G3" s="843" t="s">
        <v>235</v>
      </c>
      <c r="H3" s="843" t="s">
        <v>1593</v>
      </c>
      <c r="I3" s="841" t="s">
        <v>1636</v>
      </c>
    </row>
    <row r="4" spans="1:16" ht="13.5" thickTop="1" x14ac:dyDescent="0.2">
      <c r="A4" s="688" t="s">
        <v>133</v>
      </c>
      <c r="B4" s="689" t="s">
        <v>237</v>
      </c>
      <c r="C4" s="689" t="s">
        <v>1594</v>
      </c>
      <c r="D4" s="839" t="e">
        <f>C4/B4*100-100</f>
        <v>#VALUE!</v>
      </c>
      <c r="F4" s="688" t="s">
        <v>133</v>
      </c>
      <c r="G4" s="689" t="s">
        <v>236</v>
      </c>
      <c r="H4" s="689" t="s">
        <v>1595</v>
      </c>
      <c r="I4" s="839" t="e">
        <f>H4/G4*100-100</f>
        <v>#VALUE!</v>
      </c>
      <c r="O4" s="687"/>
    </row>
    <row r="5" spans="1:16" x14ac:dyDescent="0.2">
      <c r="A5" s="690" t="s">
        <v>134</v>
      </c>
      <c r="B5" s="691" t="s">
        <v>242</v>
      </c>
      <c r="C5" s="691" t="s">
        <v>1596</v>
      </c>
      <c r="D5" s="839" t="e">
        <f t="shared" ref="D5:D29" si="0">C5/B5*100-100</f>
        <v>#VALUE!</v>
      </c>
      <c r="F5" s="690" t="s">
        <v>134</v>
      </c>
      <c r="G5" s="689" t="s">
        <v>236</v>
      </c>
      <c r="H5" s="689" t="s">
        <v>1597</v>
      </c>
      <c r="I5" s="839" t="e">
        <f t="shared" ref="I5:I29" si="1">H5/G5*100-100</f>
        <v>#VALUE!</v>
      </c>
    </row>
    <row r="6" spans="1:16" x14ac:dyDescent="0.2">
      <c r="A6" s="690" t="s">
        <v>55</v>
      </c>
      <c r="B6" s="691" t="s">
        <v>243</v>
      </c>
      <c r="C6" s="691" t="s">
        <v>1598</v>
      </c>
      <c r="D6" s="839" t="e">
        <f t="shared" si="0"/>
        <v>#VALUE!</v>
      </c>
      <c r="F6" s="690" t="s">
        <v>55</v>
      </c>
      <c r="G6" s="689" t="s">
        <v>236</v>
      </c>
      <c r="H6" s="689" t="s">
        <v>1599</v>
      </c>
      <c r="I6" s="839" t="e">
        <f t="shared" si="1"/>
        <v>#VALUE!</v>
      </c>
    </row>
    <row r="7" spans="1:16" x14ac:dyDescent="0.2">
      <c r="A7" s="690" t="s">
        <v>135</v>
      </c>
      <c r="B7" s="691" t="s">
        <v>1489</v>
      </c>
      <c r="C7" s="691" t="s">
        <v>1617</v>
      </c>
      <c r="D7" s="839" t="e">
        <f t="shared" si="0"/>
        <v>#VALUE!</v>
      </c>
      <c r="F7" s="690" t="s">
        <v>135</v>
      </c>
      <c r="G7" s="689" t="s">
        <v>236</v>
      </c>
      <c r="H7" s="689" t="s">
        <v>1615</v>
      </c>
      <c r="I7" s="839" t="e">
        <f t="shared" si="1"/>
        <v>#VALUE!</v>
      </c>
    </row>
    <row r="8" spans="1:16" ht="16.5" thickBot="1" x14ac:dyDescent="0.3">
      <c r="A8" s="692" t="s">
        <v>56</v>
      </c>
      <c r="B8" s="693" t="s">
        <v>1490</v>
      </c>
      <c r="C8" s="693" t="s">
        <v>1618</v>
      </c>
      <c r="D8" s="839" t="e">
        <f t="shared" si="0"/>
        <v>#VALUE!</v>
      </c>
      <c r="F8" s="692" t="s">
        <v>56</v>
      </c>
      <c r="G8" s="693" t="s">
        <v>236</v>
      </c>
      <c r="H8" s="693" t="s">
        <v>1616</v>
      </c>
      <c r="I8" s="839" t="e">
        <f t="shared" si="1"/>
        <v>#VALUE!</v>
      </c>
      <c r="L8" s="694"/>
      <c r="M8" s="694"/>
      <c r="N8" s="694"/>
      <c r="O8" s="694"/>
      <c r="P8" s="694"/>
    </row>
    <row r="9" spans="1:16" ht="13.5" thickTop="1" x14ac:dyDescent="0.2">
      <c r="A9" s="688" t="s">
        <v>136</v>
      </c>
      <c r="B9" s="689" t="s">
        <v>1487</v>
      </c>
      <c r="C9" s="689" t="s">
        <v>1624</v>
      </c>
      <c r="D9" s="839" t="e">
        <f t="shared" si="0"/>
        <v>#VALUE!</v>
      </c>
      <c r="F9" s="688" t="s">
        <v>136</v>
      </c>
      <c r="G9" s="689" t="s">
        <v>1491</v>
      </c>
      <c r="H9" s="689" t="s">
        <v>1622</v>
      </c>
      <c r="I9" s="839" t="e">
        <f t="shared" si="1"/>
        <v>#VALUE!</v>
      </c>
    </row>
    <row r="10" spans="1:16" x14ac:dyDescent="0.2">
      <c r="A10" s="690" t="s">
        <v>57</v>
      </c>
      <c r="B10" s="691" t="s">
        <v>1488</v>
      </c>
      <c r="C10" s="691" t="s">
        <v>1625</v>
      </c>
      <c r="D10" s="839" t="e">
        <f t="shared" si="0"/>
        <v>#VALUE!</v>
      </c>
      <c r="F10" s="690" t="s">
        <v>57</v>
      </c>
      <c r="G10" s="691" t="s">
        <v>1492</v>
      </c>
      <c r="H10" s="691" t="s">
        <v>1623</v>
      </c>
      <c r="I10" s="839" t="e">
        <f t="shared" si="1"/>
        <v>#VALUE!</v>
      </c>
    </row>
    <row r="11" spans="1:16" x14ac:dyDescent="0.2">
      <c r="A11" s="690" t="s">
        <v>137</v>
      </c>
      <c r="B11" s="695">
        <v>24.016999999999999</v>
      </c>
      <c r="C11" s="695">
        <v>21.718</v>
      </c>
      <c r="D11" s="839">
        <f t="shared" si="0"/>
        <v>-9.5723862264229496</v>
      </c>
      <c r="F11" s="690" t="s">
        <v>137</v>
      </c>
      <c r="G11" s="695">
        <v>26.564</v>
      </c>
      <c r="H11" s="695">
        <v>25.643999999999998</v>
      </c>
      <c r="I11" s="839">
        <f t="shared" si="1"/>
        <v>-3.4633338352657859</v>
      </c>
    </row>
    <row r="12" spans="1:16" x14ac:dyDescent="0.2">
      <c r="A12" s="690" t="s">
        <v>58</v>
      </c>
      <c r="B12" s="695">
        <v>25.041</v>
      </c>
      <c r="C12" s="695">
        <v>20.88</v>
      </c>
      <c r="D12" s="839">
        <f t="shared" si="0"/>
        <v>-16.616748532406859</v>
      </c>
      <c r="F12" s="690" t="s">
        <v>58</v>
      </c>
      <c r="G12" s="695">
        <v>26.893999999999998</v>
      </c>
      <c r="H12" s="695">
        <v>25.443000000000001</v>
      </c>
      <c r="I12" s="839">
        <f t="shared" si="1"/>
        <v>-5.395255447311655</v>
      </c>
    </row>
    <row r="13" spans="1:16" x14ac:dyDescent="0.2">
      <c r="A13" s="690" t="s">
        <v>138</v>
      </c>
      <c r="B13" s="691" t="s">
        <v>1495</v>
      </c>
      <c r="C13" s="691" t="s">
        <v>1634</v>
      </c>
      <c r="D13" s="839" t="e">
        <f t="shared" si="0"/>
        <v>#VALUE!</v>
      </c>
      <c r="F13" s="690" t="s">
        <v>138</v>
      </c>
      <c r="G13" s="691" t="s">
        <v>1498</v>
      </c>
      <c r="H13" s="691" t="s">
        <v>1631</v>
      </c>
      <c r="I13" s="839" t="e">
        <f t="shared" si="1"/>
        <v>#VALUE!</v>
      </c>
    </row>
    <row r="14" spans="1:16" x14ac:dyDescent="0.2">
      <c r="A14" s="696" t="s">
        <v>139</v>
      </c>
      <c r="B14" s="691" t="s">
        <v>1496</v>
      </c>
      <c r="C14" s="691" t="s">
        <v>1637</v>
      </c>
      <c r="D14" s="839" t="e">
        <f t="shared" si="0"/>
        <v>#VALUE!</v>
      </c>
      <c r="F14" s="696" t="s">
        <v>139</v>
      </c>
      <c r="G14" s="691" t="s">
        <v>1499</v>
      </c>
      <c r="H14" s="691" t="s">
        <v>1633</v>
      </c>
      <c r="I14" s="839" t="e">
        <f t="shared" si="1"/>
        <v>#VALUE!</v>
      </c>
    </row>
    <row r="15" spans="1:16" ht="16.5" thickBot="1" x14ac:dyDescent="0.3">
      <c r="A15" s="692" t="s">
        <v>59</v>
      </c>
      <c r="B15" s="693" t="s">
        <v>1497</v>
      </c>
      <c r="C15" s="693" t="s">
        <v>1635</v>
      </c>
      <c r="D15" s="845" t="e">
        <f t="shared" si="0"/>
        <v>#VALUE!</v>
      </c>
      <c r="F15" s="692" t="s">
        <v>59</v>
      </c>
      <c r="G15" s="693" t="s">
        <v>1500</v>
      </c>
      <c r="H15" s="693" t="s">
        <v>1632</v>
      </c>
      <c r="I15" s="845" t="e">
        <f t="shared" si="1"/>
        <v>#VALUE!</v>
      </c>
    </row>
    <row r="16" spans="1:16" ht="13.5" thickTop="1" x14ac:dyDescent="0.2">
      <c r="A16" s="688" t="s">
        <v>140</v>
      </c>
      <c r="B16" s="697">
        <v>22.622</v>
      </c>
      <c r="C16" s="697">
        <v>22.120999999999999</v>
      </c>
      <c r="D16" s="839">
        <f t="shared" si="0"/>
        <v>-2.2146582972327877</v>
      </c>
      <c r="F16" s="688" t="s">
        <v>140</v>
      </c>
      <c r="G16" s="697">
        <v>26.074000000000002</v>
      </c>
      <c r="H16" s="844">
        <v>25.841999999999999</v>
      </c>
      <c r="I16" s="839">
        <f t="shared" si="1"/>
        <v>-0.88977525504334665</v>
      </c>
    </row>
    <row r="17" spans="1:9" x14ac:dyDescent="0.2">
      <c r="A17" s="690" t="s">
        <v>60</v>
      </c>
      <c r="B17" s="698">
        <v>24.472999999999999</v>
      </c>
      <c r="C17" s="698">
        <v>21.224</v>
      </c>
      <c r="D17" s="839">
        <f t="shared" si="0"/>
        <v>-13.275855023903887</v>
      </c>
      <c r="F17" s="690" t="s">
        <v>60</v>
      </c>
      <c r="G17" s="698">
        <v>26.690999999999999</v>
      </c>
      <c r="H17" s="698">
        <v>25.547000000000001</v>
      </c>
      <c r="I17" s="839">
        <f t="shared" si="1"/>
        <v>-4.2860889438387346</v>
      </c>
    </row>
    <row r="18" spans="1:9" x14ac:dyDescent="0.2">
      <c r="A18" s="690" t="s">
        <v>141</v>
      </c>
      <c r="B18" s="700" t="s">
        <v>1507</v>
      </c>
      <c r="C18" s="700" t="s">
        <v>1642</v>
      </c>
      <c r="D18" s="839" t="e">
        <f t="shared" si="0"/>
        <v>#VALUE!</v>
      </c>
      <c r="F18" s="690" t="s">
        <v>141</v>
      </c>
      <c r="G18" s="789">
        <v>26.100999999999999</v>
      </c>
      <c r="H18" s="789">
        <v>25.683</v>
      </c>
      <c r="I18" s="839">
        <f t="shared" si="1"/>
        <v>-1.601471207999694</v>
      </c>
    </row>
    <row r="19" spans="1:9" x14ac:dyDescent="0.2">
      <c r="A19" s="690" t="s">
        <v>61</v>
      </c>
      <c r="B19" s="700" t="s">
        <v>1508</v>
      </c>
      <c r="C19" s="700" t="s">
        <v>1643</v>
      </c>
      <c r="D19" s="839" t="e">
        <f t="shared" si="0"/>
        <v>#VALUE!</v>
      </c>
      <c r="F19" s="690" t="s">
        <v>61</v>
      </c>
      <c r="G19" s="789">
        <v>26.61</v>
      </c>
      <c r="H19" s="789">
        <v>25.565000000000001</v>
      </c>
      <c r="I19" s="839">
        <f t="shared" si="1"/>
        <v>-3.9270950770387003</v>
      </c>
    </row>
    <row r="20" spans="1:9" x14ac:dyDescent="0.2">
      <c r="A20" s="690" t="s">
        <v>142</v>
      </c>
      <c r="B20" s="700" t="s">
        <v>1512</v>
      </c>
      <c r="C20" s="700" t="s">
        <v>1654</v>
      </c>
      <c r="D20" s="839" t="e">
        <f t="shared" si="0"/>
        <v>#VALUE!</v>
      </c>
      <c r="F20" s="690" t="s">
        <v>142</v>
      </c>
      <c r="G20" s="700" t="s">
        <v>1509</v>
      </c>
      <c r="H20" s="700" t="s">
        <v>1647</v>
      </c>
      <c r="I20" s="839" t="e">
        <f t="shared" si="1"/>
        <v>#VALUE!</v>
      </c>
    </row>
    <row r="21" spans="1:9" x14ac:dyDescent="0.2">
      <c r="A21" s="696" t="s">
        <v>143</v>
      </c>
      <c r="B21" s="700" t="s">
        <v>1514</v>
      </c>
      <c r="C21" s="700" t="s">
        <v>1660</v>
      </c>
      <c r="D21" s="839" t="e">
        <f t="shared" si="0"/>
        <v>#VALUE!</v>
      </c>
      <c r="F21" s="696" t="s">
        <v>143</v>
      </c>
      <c r="G21" s="700" t="s">
        <v>1511</v>
      </c>
      <c r="H21" s="700" t="s">
        <v>1653</v>
      </c>
      <c r="I21" s="856" t="e">
        <f t="shared" si="1"/>
        <v>#VALUE!</v>
      </c>
    </row>
    <row r="22" spans="1:9" ht="16.5" thickBot="1" x14ac:dyDescent="0.3">
      <c r="A22" s="692" t="s">
        <v>62</v>
      </c>
      <c r="B22" s="701" t="s">
        <v>1513</v>
      </c>
      <c r="C22" s="701" t="s">
        <v>1659</v>
      </c>
      <c r="D22" s="845" t="e">
        <f t="shared" si="0"/>
        <v>#VALUE!</v>
      </c>
      <c r="F22" s="692" t="s">
        <v>62</v>
      </c>
      <c r="G22" s="701" t="s">
        <v>1510</v>
      </c>
      <c r="H22" s="701" t="s">
        <v>1650</v>
      </c>
      <c r="I22" s="857" t="e">
        <f t="shared" si="1"/>
        <v>#VALUE!</v>
      </c>
    </row>
    <row r="23" spans="1:9" ht="13.5" thickTop="1" x14ac:dyDescent="0.2">
      <c r="A23" s="688" t="s">
        <v>144</v>
      </c>
      <c r="B23" s="699" t="s">
        <v>1520</v>
      </c>
      <c r="C23" s="699" t="s">
        <v>1655</v>
      </c>
      <c r="D23" s="839" t="e">
        <f t="shared" si="0"/>
        <v>#VALUE!</v>
      </c>
      <c r="F23" s="688" t="s">
        <v>144</v>
      </c>
      <c r="G23" s="699" t="s">
        <v>1516</v>
      </c>
      <c r="H23" s="699" t="s">
        <v>1648</v>
      </c>
      <c r="I23" s="839" t="e">
        <f t="shared" si="1"/>
        <v>#VALUE!</v>
      </c>
    </row>
    <row r="24" spans="1:9" x14ac:dyDescent="0.2">
      <c r="A24" s="690" t="s">
        <v>63</v>
      </c>
      <c r="B24" s="700" t="s">
        <v>1522</v>
      </c>
      <c r="C24" s="700" t="s">
        <v>1657</v>
      </c>
      <c r="D24" s="839" t="e">
        <f t="shared" si="0"/>
        <v>#VALUE!</v>
      </c>
      <c r="F24" s="690" t="s">
        <v>63</v>
      </c>
      <c r="G24" s="700" t="s">
        <v>1517</v>
      </c>
      <c r="H24" s="700" t="s">
        <v>1651</v>
      </c>
      <c r="I24" s="839" t="e">
        <f t="shared" si="1"/>
        <v>#VALUE!</v>
      </c>
    </row>
    <row r="25" spans="1:9" x14ac:dyDescent="0.2">
      <c r="A25" s="690" t="s">
        <v>145</v>
      </c>
      <c r="B25" s="700" t="s">
        <v>1521</v>
      </c>
      <c r="C25" s="700" t="s">
        <v>1656</v>
      </c>
      <c r="D25" s="839" t="e">
        <f t="shared" si="0"/>
        <v>#VALUE!</v>
      </c>
      <c r="F25" s="690" t="s">
        <v>145</v>
      </c>
      <c r="G25" s="700" t="s">
        <v>1519</v>
      </c>
      <c r="H25" s="700" t="s">
        <v>1649</v>
      </c>
      <c r="I25" s="839" t="e">
        <f t="shared" si="1"/>
        <v>#VALUE!</v>
      </c>
    </row>
    <row r="26" spans="1:9" x14ac:dyDescent="0.2">
      <c r="A26" s="690" t="s">
        <v>64</v>
      </c>
      <c r="B26" s="700" t="s">
        <v>1523</v>
      </c>
      <c r="C26" s="700" t="s">
        <v>1658</v>
      </c>
      <c r="D26" s="839" t="e">
        <f t="shared" si="0"/>
        <v>#VALUE!</v>
      </c>
      <c r="F26" s="690" t="s">
        <v>64</v>
      </c>
      <c r="G26" s="700" t="s">
        <v>1518</v>
      </c>
      <c r="H26" s="700" t="s">
        <v>1652</v>
      </c>
      <c r="I26" s="839" t="e">
        <f t="shared" si="1"/>
        <v>#VALUE!</v>
      </c>
    </row>
    <row r="27" spans="1:9" x14ac:dyDescent="0.2">
      <c r="A27" s="690" t="s">
        <v>146</v>
      </c>
      <c r="B27" s="700" t="s">
        <v>1527</v>
      </c>
      <c r="C27" s="700" t="s">
        <v>1697</v>
      </c>
      <c r="D27" s="839" t="e">
        <f t="shared" si="0"/>
        <v>#VALUE!</v>
      </c>
      <c r="F27" s="690" t="s">
        <v>146</v>
      </c>
      <c r="G27" s="789">
        <v>25.646999999999998</v>
      </c>
      <c r="H27" s="789">
        <v>25.83</v>
      </c>
      <c r="I27" s="839">
        <f t="shared" si="1"/>
        <v>0.71353374663702596</v>
      </c>
    </row>
    <row r="28" spans="1:9" x14ac:dyDescent="0.2">
      <c r="A28" s="696" t="s">
        <v>147</v>
      </c>
      <c r="B28" s="700" t="s">
        <v>1529</v>
      </c>
      <c r="C28" s="700" t="s">
        <v>1699</v>
      </c>
      <c r="D28" s="839" t="e">
        <f t="shared" si="0"/>
        <v>#VALUE!</v>
      </c>
      <c r="F28" s="696" t="s">
        <v>147</v>
      </c>
      <c r="G28" s="789">
        <v>25.651</v>
      </c>
      <c r="H28" s="789">
        <v>25.861999999999998</v>
      </c>
      <c r="I28" s="839">
        <f t="shared" si="1"/>
        <v>0.8225800163736352</v>
      </c>
    </row>
    <row r="29" spans="1:9" ht="16.5" thickBot="1" x14ac:dyDescent="0.3">
      <c r="A29" s="692" t="s">
        <v>65</v>
      </c>
      <c r="B29" s="701" t="s">
        <v>1528</v>
      </c>
      <c r="C29" s="701" t="s">
        <v>1698</v>
      </c>
      <c r="D29" s="845" t="e">
        <f t="shared" si="0"/>
        <v>#VALUE!</v>
      </c>
      <c r="F29" s="692" t="s">
        <v>65</v>
      </c>
      <c r="G29" s="812">
        <v>26.33</v>
      </c>
      <c r="H29" s="812">
        <v>25.643000000000001</v>
      </c>
      <c r="I29" s="845">
        <f t="shared" si="1"/>
        <v>-2.6091910368401017</v>
      </c>
    </row>
    <row r="30" spans="1:9" ht="13.5" thickTop="1" x14ac:dyDescent="0.2"/>
  </sheetData>
  <printOptions horizontalCentered="1"/>
  <pageMargins left="0.70866141732283472" right="0.70866141732283472" top="0.78740157480314965" bottom="0.78740157480314965"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dimension ref="A1:G60"/>
  <sheetViews>
    <sheetView showGridLines="0" topLeftCell="B1" zoomScale="90" zoomScaleNormal="90" zoomScaleSheetLayoutView="90" workbookViewId="0">
      <selection activeCell="O32" sqref="O32"/>
    </sheetView>
  </sheetViews>
  <sheetFormatPr defaultRowHeight="12.75" x14ac:dyDescent="0.2"/>
  <cols>
    <col min="1" max="1" width="1.5703125" style="42" customWidth="1"/>
    <col min="2" max="2" width="1" style="1" customWidth="1"/>
    <col min="3" max="3" width="18.42578125" style="1" customWidth="1"/>
    <col min="4" max="4" width="10.5703125" style="1" customWidth="1"/>
    <col min="5" max="5" width="36.42578125" style="1" customWidth="1"/>
    <col min="6" max="6" width="43.7109375" style="662" customWidth="1"/>
    <col min="7" max="7" width="4.5703125" style="1" customWidth="1"/>
    <col min="8" max="256" width="8.7109375" style="1"/>
    <col min="257" max="257" width="1.5703125" style="1" customWidth="1"/>
    <col min="258" max="258" width="2" style="1" customWidth="1"/>
    <col min="259" max="259" width="17" style="1" customWidth="1"/>
    <col min="260" max="260" width="10.5703125" style="1" customWidth="1"/>
    <col min="261" max="262" width="37.42578125" style="1" customWidth="1"/>
    <col min="263" max="263" width="4.5703125" style="1" customWidth="1"/>
    <col min="264" max="512" width="8.7109375" style="1"/>
    <col min="513" max="513" width="1.5703125" style="1" customWidth="1"/>
    <col min="514" max="514" width="2" style="1" customWidth="1"/>
    <col min="515" max="515" width="17" style="1" customWidth="1"/>
    <col min="516" max="516" width="10.5703125" style="1" customWidth="1"/>
    <col min="517" max="518" width="37.42578125" style="1" customWidth="1"/>
    <col min="519" max="519" width="4.5703125" style="1" customWidth="1"/>
    <col min="520" max="768" width="8.7109375" style="1"/>
    <col min="769" max="769" width="1.5703125" style="1" customWidth="1"/>
    <col min="770" max="770" width="2" style="1" customWidth="1"/>
    <col min="771" max="771" width="17" style="1" customWidth="1"/>
    <col min="772" max="772" width="10.5703125" style="1" customWidth="1"/>
    <col min="773" max="774" width="37.42578125" style="1" customWidth="1"/>
    <col min="775" max="775" width="4.5703125" style="1" customWidth="1"/>
    <col min="776" max="1024" width="8.7109375" style="1"/>
    <col min="1025" max="1025" width="1.5703125" style="1" customWidth="1"/>
    <col min="1026" max="1026" width="2" style="1" customWidth="1"/>
    <col min="1027" max="1027" width="17" style="1" customWidth="1"/>
    <col min="1028" max="1028" width="10.5703125" style="1" customWidth="1"/>
    <col min="1029" max="1030" width="37.42578125" style="1" customWidth="1"/>
    <col min="1031" max="1031" width="4.5703125" style="1" customWidth="1"/>
    <col min="1032" max="1280" width="8.7109375" style="1"/>
    <col min="1281" max="1281" width="1.5703125" style="1" customWidth="1"/>
    <col min="1282" max="1282" width="2" style="1" customWidth="1"/>
    <col min="1283" max="1283" width="17" style="1" customWidth="1"/>
    <col min="1284" max="1284" width="10.5703125" style="1" customWidth="1"/>
    <col min="1285" max="1286" width="37.42578125" style="1" customWidth="1"/>
    <col min="1287" max="1287" width="4.5703125" style="1" customWidth="1"/>
    <col min="1288" max="1536" width="8.7109375" style="1"/>
    <col min="1537" max="1537" width="1.5703125" style="1" customWidth="1"/>
    <col min="1538" max="1538" width="2" style="1" customWidth="1"/>
    <col min="1539" max="1539" width="17" style="1" customWidth="1"/>
    <col min="1540" max="1540" width="10.5703125" style="1" customWidth="1"/>
    <col min="1541" max="1542" width="37.42578125" style="1" customWidth="1"/>
    <col min="1543" max="1543" width="4.5703125" style="1" customWidth="1"/>
    <col min="1544" max="1792" width="8.7109375" style="1"/>
    <col min="1793" max="1793" width="1.5703125" style="1" customWidth="1"/>
    <col min="1794" max="1794" width="2" style="1" customWidth="1"/>
    <col min="1795" max="1795" width="17" style="1" customWidth="1"/>
    <col min="1796" max="1796" width="10.5703125" style="1" customWidth="1"/>
    <col min="1797" max="1798" width="37.42578125" style="1" customWidth="1"/>
    <col min="1799" max="1799" width="4.5703125" style="1" customWidth="1"/>
    <col min="1800" max="2048" width="8.7109375" style="1"/>
    <col min="2049" max="2049" width="1.5703125" style="1" customWidth="1"/>
    <col min="2050" max="2050" width="2" style="1" customWidth="1"/>
    <col min="2051" max="2051" width="17" style="1" customWidth="1"/>
    <col min="2052" max="2052" width="10.5703125" style="1" customWidth="1"/>
    <col min="2053" max="2054" width="37.42578125" style="1" customWidth="1"/>
    <col min="2055" max="2055" width="4.5703125" style="1" customWidth="1"/>
    <col min="2056" max="2304" width="8.7109375" style="1"/>
    <col min="2305" max="2305" width="1.5703125" style="1" customWidth="1"/>
    <col min="2306" max="2306" width="2" style="1" customWidth="1"/>
    <col min="2307" max="2307" width="17" style="1" customWidth="1"/>
    <col min="2308" max="2308" width="10.5703125" style="1" customWidth="1"/>
    <col min="2309" max="2310" width="37.42578125" style="1" customWidth="1"/>
    <col min="2311" max="2311" width="4.5703125" style="1" customWidth="1"/>
    <col min="2312" max="2560" width="8.7109375" style="1"/>
    <col min="2561" max="2561" width="1.5703125" style="1" customWidth="1"/>
    <col min="2562" max="2562" width="2" style="1" customWidth="1"/>
    <col min="2563" max="2563" width="17" style="1" customWidth="1"/>
    <col min="2564" max="2564" width="10.5703125" style="1" customWidth="1"/>
    <col min="2565" max="2566" width="37.42578125" style="1" customWidth="1"/>
    <col min="2567" max="2567" width="4.5703125" style="1" customWidth="1"/>
    <col min="2568" max="2816" width="8.7109375" style="1"/>
    <col min="2817" max="2817" width="1.5703125" style="1" customWidth="1"/>
    <col min="2818" max="2818" width="2" style="1" customWidth="1"/>
    <col min="2819" max="2819" width="17" style="1" customWidth="1"/>
    <col min="2820" max="2820" width="10.5703125" style="1" customWidth="1"/>
    <col min="2821" max="2822" width="37.42578125" style="1" customWidth="1"/>
    <col min="2823" max="2823" width="4.5703125" style="1" customWidth="1"/>
    <col min="2824" max="3072" width="8.7109375" style="1"/>
    <col min="3073" max="3073" width="1.5703125" style="1" customWidth="1"/>
    <col min="3074" max="3074" width="2" style="1" customWidth="1"/>
    <col min="3075" max="3075" width="17" style="1" customWidth="1"/>
    <col min="3076" max="3076" width="10.5703125" style="1" customWidth="1"/>
    <col min="3077" max="3078" width="37.42578125" style="1" customWidth="1"/>
    <col min="3079" max="3079" width="4.5703125" style="1" customWidth="1"/>
    <col min="3080" max="3328" width="8.7109375" style="1"/>
    <col min="3329" max="3329" width="1.5703125" style="1" customWidth="1"/>
    <col min="3330" max="3330" width="2" style="1" customWidth="1"/>
    <col min="3331" max="3331" width="17" style="1" customWidth="1"/>
    <col min="3332" max="3332" width="10.5703125" style="1" customWidth="1"/>
    <col min="3333" max="3334" width="37.42578125" style="1" customWidth="1"/>
    <col min="3335" max="3335" width="4.5703125" style="1" customWidth="1"/>
    <col min="3336" max="3584" width="8.7109375" style="1"/>
    <col min="3585" max="3585" width="1.5703125" style="1" customWidth="1"/>
    <col min="3586" max="3586" width="2" style="1" customWidth="1"/>
    <col min="3587" max="3587" width="17" style="1" customWidth="1"/>
    <col min="3588" max="3588" width="10.5703125" style="1" customWidth="1"/>
    <col min="3589" max="3590" width="37.42578125" style="1" customWidth="1"/>
    <col min="3591" max="3591" width="4.5703125" style="1" customWidth="1"/>
    <col min="3592" max="3840" width="8.7109375" style="1"/>
    <col min="3841" max="3841" width="1.5703125" style="1" customWidth="1"/>
    <col min="3842" max="3842" width="2" style="1" customWidth="1"/>
    <col min="3843" max="3843" width="17" style="1" customWidth="1"/>
    <col min="3844" max="3844" width="10.5703125" style="1" customWidth="1"/>
    <col min="3845" max="3846" width="37.42578125" style="1" customWidth="1"/>
    <col min="3847" max="3847" width="4.5703125" style="1" customWidth="1"/>
    <col min="3848" max="4096" width="8.7109375" style="1"/>
    <col min="4097" max="4097" width="1.5703125" style="1" customWidth="1"/>
    <col min="4098" max="4098" width="2" style="1" customWidth="1"/>
    <col min="4099" max="4099" width="17" style="1" customWidth="1"/>
    <col min="4100" max="4100" width="10.5703125" style="1" customWidth="1"/>
    <col min="4101" max="4102" width="37.42578125" style="1" customWidth="1"/>
    <col min="4103" max="4103" width="4.5703125" style="1" customWidth="1"/>
    <col min="4104" max="4352" width="8.7109375" style="1"/>
    <col min="4353" max="4353" width="1.5703125" style="1" customWidth="1"/>
    <col min="4354" max="4354" width="2" style="1" customWidth="1"/>
    <col min="4355" max="4355" width="17" style="1" customWidth="1"/>
    <col min="4356" max="4356" width="10.5703125" style="1" customWidth="1"/>
    <col min="4357" max="4358" width="37.42578125" style="1" customWidth="1"/>
    <col min="4359" max="4359" width="4.5703125" style="1" customWidth="1"/>
    <col min="4360" max="4608" width="8.7109375" style="1"/>
    <col min="4609" max="4609" width="1.5703125" style="1" customWidth="1"/>
    <col min="4610" max="4610" width="2" style="1" customWidth="1"/>
    <col min="4611" max="4611" width="17" style="1" customWidth="1"/>
    <col min="4612" max="4612" width="10.5703125" style="1" customWidth="1"/>
    <col min="4613" max="4614" width="37.42578125" style="1" customWidth="1"/>
    <col min="4615" max="4615" width="4.5703125" style="1" customWidth="1"/>
    <col min="4616" max="4864" width="8.7109375" style="1"/>
    <col min="4865" max="4865" width="1.5703125" style="1" customWidth="1"/>
    <col min="4866" max="4866" width="2" style="1" customWidth="1"/>
    <col min="4867" max="4867" width="17" style="1" customWidth="1"/>
    <col min="4868" max="4868" width="10.5703125" style="1" customWidth="1"/>
    <col min="4869" max="4870" width="37.42578125" style="1" customWidth="1"/>
    <col min="4871" max="4871" width="4.5703125" style="1" customWidth="1"/>
    <col min="4872" max="5120" width="8.7109375" style="1"/>
    <col min="5121" max="5121" width="1.5703125" style="1" customWidth="1"/>
    <col min="5122" max="5122" width="2" style="1" customWidth="1"/>
    <col min="5123" max="5123" width="17" style="1" customWidth="1"/>
    <col min="5124" max="5124" width="10.5703125" style="1" customWidth="1"/>
    <col min="5125" max="5126" width="37.42578125" style="1" customWidth="1"/>
    <col min="5127" max="5127" width="4.5703125" style="1" customWidth="1"/>
    <col min="5128" max="5376" width="8.7109375" style="1"/>
    <col min="5377" max="5377" width="1.5703125" style="1" customWidth="1"/>
    <col min="5378" max="5378" width="2" style="1" customWidth="1"/>
    <col min="5379" max="5379" width="17" style="1" customWidth="1"/>
    <col min="5380" max="5380" width="10.5703125" style="1" customWidth="1"/>
    <col min="5381" max="5382" width="37.42578125" style="1" customWidth="1"/>
    <col min="5383" max="5383" width="4.5703125" style="1" customWidth="1"/>
    <col min="5384" max="5632" width="8.7109375" style="1"/>
    <col min="5633" max="5633" width="1.5703125" style="1" customWidth="1"/>
    <col min="5634" max="5634" width="2" style="1" customWidth="1"/>
    <col min="5635" max="5635" width="17" style="1" customWidth="1"/>
    <col min="5636" max="5636" width="10.5703125" style="1" customWidth="1"/>
    <col min="5637" max="5638" width="37.42578125" style="1" customWidth="1"/>
    <col min="5639" max="5639" width="4.5703125" style="1" customWidth="1"/>
    <col min="5640" max="5888" width="8.7109375" style="1"/>
    <col min="5889" max="5889" width="1.5703125" style="1" customWidth="1"/>
    <col min="5890" max="5890" width="2" style="1" customWidth="1"/>
    <col min="5891" max="5891" width="17" style="1" customWidth="1"/>
    <col min="5892" max="5892" width="10.5703125" style="1" customWidth="1"/>
    <col min="5893" max="5894" width="37.42578125" style="1" customWidth="1"/>
    <col min="5895" max="5895" width="4.5703125" style="1" customWidth="1"/>
    <col min="5896" max="6144" width="8.7109375" style="1"/>
    <col min="6145" max="6145" width="1.5703125" style="1" customWidth="1"/>
    <col min="6146" max="6146" width="2" style="1" customWidth="1"/>
    <col min="6147" max="6147" width="17" style="1" customWidth="1"/>
    <col min="6148" max="6148" width="10.5703125" style="1" customWidth="1"/>
    <col min="6149" max="6150" width="37.42578125" style="1" customWidth="1"/>
    <col min="6151" max="6151" width="4.5703125" style="1" customWidth="1"/>
    <col min="6152" max="6400" width="8.7109375" style="1"/>
    <col min="6401" max="6401" width="1.5703125" style="1" customWidth="1"/>
    <col min="6402" max="6402" width="2" style="1" customWidth="1"/>
    <col min="6403" max="6403" width="17" style="1" customWidth="1"/>
    <col min="6404" max="6404" width="10.5703125" style="1" customWidth="1"/>
    <col min="6405" max="6406" width="37.42578125" style="1" customWidth="1"/>
    <col min="6407" max="6407" width="4.5703125" style="1" customWidth="1"/>
    <col min="6408" max="6656" width="8.7109375" style="1"/>
    <col min="6657" max="6657" width="1.5703125" style="1" customWidth="1"/>
    <col min="6658" max="6658" width="2" style="1" customWidth="1"/>
    <col min="6659" max="6659" width="17" style="1" customWidth="1"/>
    <col min="6660" max="6660" width="10.5703125" style="1" customWidth="1"/>
    <col min="6661" max="6662" width="37.42578125" style="1" customWidth="1"/>
    <col min="6663" max="6663" width="4.5703125" style="1" customWidth="1"/>
    <col min="6664" max="6912" width="8.7109375" style="1"/>
    <col min="6913" max="6913" width="1.5703125" style="1" customWidth="1"/>
    <col min="6914" max="6914" width="2" style="1" customWidth="1"/>
    <col min="6915" max="6915" width="17" style="1" customWidth="1"/>
    <col min="6916" max="6916" width="10.5703125" style="1" customWidth="1"/>
    <col min="6917" max="6918" width="37.42578125" style="1" customWidth="1"/>
    <col min="6919" max="6919" width="4.5703125" style="1" customWidth="1"/>
    <col min="6920" max="7168" width="8.7109375" style="1"/>
    <col min="7169" max="7169" width="1.5703125" style="1" customWidth="1"/>
    <col min="7170" max="7170" width="2" style="1" customWidth="1"/>
    <col min="7171" max="7171" width="17" style="1" customWidth="1"/>
    <col min="7172" max="7172" width="10.5703125" style="1" customWidth="1"/>
    <col min="7173" max="7174" width="37.42578125" style="1" customWidth="1"/>
    <col min="7175" max="7175" width="4.5703125" style="1" customWidth="1"/>
    <col min="7176" max="7424" width="8.7109375" style="1"/>
    <col min="7425" max="7425" width="1.5703125" style="1" customWidth="1"/>
    <col min="7426" max="7426" width="2" style="1" customWidth="1"/>
    <col min="7427" max="7427" width="17" style="1" customWidth="1"/>
    <col min="7428" max="7428" width="10.5703125" style="1" customWidth="1"/>
    <col min="7429" max="7430" width="37.42578125" style="1" customWidth="1"/>
    <col min="7431" max="7431" width="4.5703125" style="1" customWidth="1"/>
    <col min="7432" max="7680" width="8.7109375" style="1"/>
    <col min="7681" max="7681" width="1.5703125" style="1" customWidth="1"/>
    <col min="7682" max="7682" width="2" style="1" customWidth="1"/>
    <col min="7683" max="7683" width="17" style="1" customWidth="1"/>
    <col min="7684" max="7684" width="10.5703125" style="1" customWidth="1"/>
    <col min="7685" max="7686" width="37.42578125" style="1" customWidth="1"/>
    <col min="7687" max="7687" width="4.5703125" style="1" customWidth="1"/>
    <col min="7688" max="7936" width="8.7109375" style="1"/>
    <col min="7937" max="7937" width="1.5703125" style="1" customWidth="1"/>
    <col min="7938" max="7938" width="2" style="1" customWidth="1"/>
    <col min="7939" max="7939" width="17" style="1" customWidth="1"/>
    <col min="7940" max="7940" width="10.5703125" style="1" customWidth="1"/>
    <col min="7941" max="7942" width="37.42578125" style="1" customWidth="1"/>
    <col min="7943" max="7943" width="4.5703125" style="1" customWidth="1"/>
    <col min="7944" max="8192" width="8.7109375" style="1"/>
    <col min="8193" max="8193" width="1.5703125" style="1" customWidth="1"/>
    <col min="8194" max="8194" width="2" style="1" customWidth="1"/>
    <col min="8195" max="8195" width="17" style="1" customWidth="1"/>
    <col min="8196" max="8196" width="10.5703125" style="1" customWidth="1"/>
    <col min="8197" max="8198" width="37.42578125" style="1" customWidth="1"/>
    <col min="8199" max="8199" width="4.5703125" style="1" customWidth="1"/>
    <col min="8200" max="8448" width="8.7109375" style="1"/>
    <col min="8449" max="8449" width="1.5703125" style="1" customWidth="1"/>
    <col min="8450" max="8450" width="2" style="1" customWidth="1"/>
    <col min="8451" max="8451" width="17" style="1" customWidth="1"/>
    <col min="8452" max="8452" width="10.5703125" style="1" customWidth="1"/>
    <col min="8453" max="8454" width="37.42578125" style="1" customWidth="1"/>
    <col min="8455" max="8455" width="4.5703125" style="1" customWidth="1"/>
    <col min="8456" max="8704" width="8.7109375" style="1"/>
    <col min="8705" max="8705" width="1.5703125" style="1" customWidth="1"/>
    <col min="8706" max="8706" width="2" style="1" customWidth="1"/>
    <col min="8707" max="8707" width="17" style="1" customWidth="1"/>
    <col min="8708" max="8708" width="10.5703125" style="1" customWidth="1"/>
    <col min="8709" max="8710" width="37.42578125" style="1" customWidth="1"/>
    <col min="8711" max="8711" width="4.5703125" style="1" customWidth="1"/>
    <col min="8712" max="8960" width="8.7109375" style="1"/>
    <col min="8961" max="8961" width="1.5703125" style="1" customWidth="1"/>
    <col min="8962" max="8962" width="2" style="1" customWidth="1"/>
    <col min="8963" max="8963" width="17" style="1" customWidth="1"/>
    <col min="8964" max="8964" width="10.5703125" style="1" customWidth="1"/>
    <col min="8965" max="8966" width="37.42578125" style="1" customWidth="1"/>
    <col min="8967" max="8967" width="4.5703125" style="1" customWidth="1"/>
    <col min="8968" max="9216" width="8.7109375" style="1"/>
    <col min="9217" max="9217" width="1.5703125" style="1" customWidth="1"/>
    <col min="9218" max="9218" width="2" style="1" customWidth="1"/>
    <col min="9219" max="9219" width="17" style="1" customWidth="1"/>
    <col min="9220" max="9220" width="10.5703125" style="1" customWidth="1"/>
    <col min="9221" max="9222" width="37.42578125" style="1" customWidth="1"/>
    <col min="9223" max="9223" width="4.5703125" style="1" customWidth="1"/>
    <col min="9224" max="9472" width="8.7109375" style="1"/>
    <col min="9473" max="9473" width="1.5703125" style="1" customWidth="1"/>
    <col min="9474" max="9474" width="2" style="1" customWidth="1"/>
    <col min="9475" max="9475" width="17" style="1" customWidth="1"/>
    <col min="9476" max="9476" width="10.5703125" style="1" customWidth="1"/>
    <col min="9477" max="9478" width="37.42578125" style="1" customWidth="1"/>
    <col min="9479" max="9479" width="4.5703125" style="1" customWidth="1"/>
    <col min="9480" max="9728" width="8.7109375" style="1"/>
    <col min="9729" max="9729" width="1.5703125" style="1" customWidth="1"/>
    <col min="9730" max="9730" width="2" style="1" customWidth="1"/>
    <col min="9731" max="9731" width="17" style="1" customWidth="1"/>
    <col min="9732" max="9732" width="10.5703125" style="1" customWidth="1"/>
    <col min="9733" max="9734" width="37.42578125" style="1" customWidth="1"/>
    <col min="9735" max="9735" width="4.5703125" style="1" customWidth="1"/>
    <col min="9736" max="9984" width="8.7109375" style="1"/>
    <col min="9985" max="9985" width="1.5703125" style="1" customWidth="1"/>
    <col min="9986" max="9986" width="2" style="1" customWidth="1"/>
    <col min="9987" max="9987" width="17" style="1" customWidth="1"/>
    <col min="9988" max="9988" width="10.5703125" style="1" customWidth="1"/>
    <col min="9989" max="9990" width="37.42578125" style="1" customWidth="1"/>
    <col min="9991" max="9991" width="4.5703125" style="1" customWidth="1"/>
    <col min="9992" max="10240" width="8.7109375" style="1"/>
    <col min="10241" max="10241" width="1.5703125" style="1" customWidth="1"/>
    <col min="10242" max="10242" width="2" style="1" customWidth="1"/>
    <col min="10243" max="10243" width="17" style="1" customWidth="1"/>
    <col min="10244" max="10244" width="10.5703125" style="1" customWidth="1"/>
    <col min="10245" max="10246" width="37.42578125" style="1" customWidth="1"/>
    <col min="10247" max="10247" width="4.5703125" style="1" customWidth="1"/>
    <col min="10248" max="10496" width="8.7109375" style="1"/>
    <col min="10497" max="10497" width="1.5703125" style="1" customWidth="1"/>
    <col min="10498" max="10498" width="2" style="1" customWidth="1"/>
    <col min="10499" max="10499" width="17" style="1" customWidth="1"/>
    <col min="10500" max="10500" width="10.5703125" style="1" customWidth="1"/>
    <col min="10501" max="10502" width="37.42578125" style="1" customWidth="1"/>
    <col min="10503" max="10503" width="4.5703125" style="1" customWidth="1"/>
    <col min="10504" max="10752" width="8.7109375" style="1"/>
    <col min="10753" max="10753" width="1.5703125" style="1" customWidth="1"/>
    <col min="10754" max="10754" width="2" style="1" customWidth="1"/>
    <col min="10755" max="10755" width="17" style="1" customWidth="1"/>
    <col min="10756" max="10756" width="10.5703125" style="1" customWidth="1"/>
    <col min="10757" max="10758" width="37.42578125" style="1" customWidth="1"/>
    <col min="10759" max="10759" width="4.5703125" style="1" customWidth="1"/>
    <col min="10760" max="11008" width="8.7109375" style="1"/>
    <col min="11009" max="11009" width="1.5703125" style="1" customWidth="1"/>
    <col min="11010" max="11010" width="2" style="1" customWidth="1"/>
    <col min="11011" max="11011" width="17" style="1" customWidth="1"/>
    <col min="11012" max="11012" width="10.5703125" style="1" customWidth="1"/>
    <col min="11013" max="11014" width="37.42578125" style="1" customWidth="1"/>
    <col min="11015" max="11015" width="4.5703125" style="1" customWidth="1"/>
    <col min="11016" max="11264" width="8.7109375" style="1"/>
    <col min="11265" max="11265" width="1.5703125" style="1" customWidth="1"/>
    <col min="11266" max="11266" width="2" style="1" customWidth="1"/>
    <col min="11267" max="11267" width="17" style="1" customWidth="1"/>
    <col min="11268" max="11268" width="10.5703125" style="1" customWidth="1"/>
    <col min="11269" max="11270" width="37.42578125" style="1" customWidth="1"/>
    <col min="11271" max="11271" width="4.5703125" style="1" customWidth="1"/>
    <col min="11272" max="11520" width="8.7109375" style="1"/>
    <col min="11521" max="11521" width="1.5703125" style="1" customWidth="1"/>
    <col min="11522" max="11522" width="2" style="1" customWidth="1"/>
    <col min="11523" max="11523" width="17" style="1" customWidth="1"/>
    <col min="11524" max="11524" width="10.5703125" style="1" customWidth="1"/>
    <col min="11525" max="11526" width="37.42578125" style="1" customWidth="1"/>
    <col min="11527" max="11527" width="4.5703125" style="1" customWidth="1"/>
    <col min="11528" max="11776" width="8.7109375" style="1"/>
    <col min="11777" max="11777" width="1.5703125" style="1" customWidth="1"/>
    <col min="11778" max="11778" width="2" style="1" customWidth="1"/>
    <col min="11779" max="11779" width="17" style="1" customWidth="1"/>
    <col min="11780" max="11780" width="10.5703125" style="1" customWidth="1"/>
    <col min="11781" max="11782" width="37.42578125" style="1" customWidth="1"/>
    <col min="11783" max="11783" width="4.5703125" style="1" customWidth="1"/>
    <col min="11784" max="12032" width="8.7109375" style="1"/>
    <col min="12033" max="12033" width="1.5703125" style="1" customWidth="1"/>
    <col min="12034" max="12034" width="2" style="1" customWidth="1"/>
    <col min="12035" max="12035" width="17" style="1" customWidth="1"/>
    <col min="12036" max="12036" width="10.5703125" style="1" customWidth="1"/>
    <col min="12037" max="12038" width="37.42578125" style="1" customWidth="1"/>
    <col min="12039" max="12039" width="4.5703125" style="1" customWidth="1"/>
    <col min="12040" max="12288" width="8.7109375" style="1"/>
    <col min="12289" max="12289" width="1.5703125" style="1" customWidth="1"/>
    <col min="12290" max="12290" width="2" style="1" customWidth="1"/>
    <col min="12291" max="12291" width="17" style="1" customWidth="1"/>
    <col min="12292" max="12292" width="10.5703125" style="1" customWidth="1"/>
    <col min="12293" max="12294" width="37.42578125" style="1" customWidth="1"/>
    <col min="12295" max="12295" width="4.5703125" style="1" customWidth="1"/>
    <col min="12296" max="12544" width="8.7109375" style="1"/>
    <col min="12545" max="12545" width="1.5703125" style="1" customWidth="1"/>
    <col min="12546" max="12546" width="2" style="1" customWidth="1"/>
    <col min="12547" max="12547" width="17" style="1" customWidth="1"/>
    <col min="12548" max="12548" width="10.5703125" style="1" customWidth="1"/>
    <col min="12549" max="12550" width="37.42578125" style="1" customWidth="1"/>
    <col min="12551" max="12551" width="4.5703125" style="1" customWidth="1"/>
    <col min="12552" max="12800" width="8.7109375" style="1"/>
    <col min="12801" max="12801" width="1.5703125" style="1" customWidth="1"/>
    <col min="12802" max="12802" width="2" style="1" customWidth="1"/>
    <col min="12803" max="12803" width="17" style="1" customWidth="1"/>
    <col min="12804" max="12804" width="10.5703125" style="1" customWidth="1"/>
    <col min="12805" max="12806" width="37.42578125" style="1" customWidth="1"/>
    <col min="12807" max="12807" width="4.5703125" style="1" customWidth="1"/>
    <col min="12808" max="13056" width="8.7109375" style="1"/>
    <col min="13057" max="13057" width="1.5703125" style="1" customWidth="1"/>
    <col min="13058" max="13058" width="2" style="1" customWidth="1"/>
    <col min="13059" max="13059" width="17" style="1" customWidth="1"/>
    <col min="13060" max="13060" width="10.5703125" style="1" customWidth="1"/>
    <col min="13061" max="13062" width="37.42578125" style="1" customWidth="1"/>
    <col min="13063" max="13063" width="4.5703125" style="1" customWidth="1"/>
    <col min="13064" max="13312" width="8.7109375" style="1"/>
    <col min="13313" max="13313" width="1.5703125" style="1" customWidth="1"/>
    <col min="13314" max="13314" width="2" style="1" customWidth="1"/>
    <col min="13315" max="13315" width="17" style="1" customWidth="1"/>
    <col min="13316" max="13316" width="10.5703125" style="1" customWidth="1"/>
    <col min="13317" max="13318" width="37.42578125" style="1" customWidth="1"/>
    <col min="13319" max="13319" width="4.5703125" style="1" customWidth="1"/>
    <col min="13320" max="13568" width="8.7109375" style="1"/>
    <col min="13569" max="13569" width="1.5703125" style="1" customWidth="1"/>
    <col min="13570" max="13570" width="2" style="1" customWidth="1"/>
    <col min="13571" max="13571" width="17" style="1" customWidth="1"/>
    <col min="13572" max="13572" width="10.5703125" style="1" customWidth="1"/>
    <col min="13573" max="13574" width="37.42578125" style="1" customWidth="1"/>
    <col min="13575" max="13575" width="4.5703125" style="1" customWidth="1"/>
    <col min="13576" max="13824" width="8.7109375" style="1"/>
    <col min="13825" max="13825" width="1.5703125" style="1" customWidth="1"/>
    <col min="13826" max="13826" width="2" style="1" customWidth="1"/>
    <col min="13827" max="13827" width="17" style="1" customWidth="1"/>
    <col min="13828" max="13828" width="10.5703125" style="1" customWidth="1"/>
    <col min="13829" max="13830" width="37.42578125" style="1" customWidth="1"/>
    <col min="13831" max="13831" width="4.5703125" style="1" customWidth="1"/>
    <col min="13832" max="14080" width="8.7109375" style="1"/>
    <col min="14081" max="14081" width="1.5703125" style="1" customWidth="1"/>
    <col min="14082" max="14082" width="2" style="1" customWidth="1"/>
    <col min="14083" max="14083" width="17" style="1" customWidth="1"/>
    <col min="14084" max="14084" width="10.5703125" style="1" customWidth="1"/>
    <col min="14085" max="14086" width="37.42578125" style="1" customWidth="1"/>
    <col min="14087" max="14087" width="4.5703125" style="1" customWidth="1"/>
    <col min="14088" max="14336" width="8.7109375" style="1"/>
    <col min="14337" max="14337" width="1.5703125" style="1" customWidth="1"/>
    <col min="14338" max="14338" width="2" style="1" customWidth="1"/>
    <col min="14339" max="14339" width="17" style="1" customWidth="1"/>
    <col min="14340" max="14340" width="10.5703125" style="1" customWidth="1"/>
    <col min="14341" max="14342" width="37.42578125" style="1" customWidth="1"/>
    <col min="14343" max="14343" width="4.5703125" style="1" customWidth="1"/>
    <col min="14344" max="14592" width="8.7109375" style="1"/>
    <col min="14593" max="14593" width="1.5703125" style="1" customWidth="1"/>
    <col min="14594" max="14594" width="2" style="1" customWidth="1"/>
    <col min="14595" max="14595" width="17" style="1" customWidth="1"/>
    <col min="14596" max="14596" width="10.5703125" style="1" customWidth="1"/>
    <col min="14597" max="14598" width="37.42578125" style="1" customWidth="1"/>
    <col min="14599" max="14599" width="4.5703125" style="1" customWidth="1"/>
    <col min="14600" max="14848" width="8.7109375" style="1"/>
    <col min="14849" max="14849" width="1.5703125" style="1" customWidth="1"/>
    <col min="14850" max="14850" width="2" style="1" customWidth="1"/>
    <col min="14851" max="14851" width="17" style="1" customWidth="1"/>
    <col min="14852" max="14852" width="10.5703125" style="1" customWidth="1"/>
    <col min="14853" max="14854" width="37.42578125" style="1" customWidth="1"/>
    <col min="14855" max="14855" width="4.5703125" style="1" customWidth="1"/>
    <col min="14856" max="15104" width="8.7109375" style="1"/>
    <col min="15105" max="15105" width="1.5703125" style="1" customWidth="1"/>
    <col min="15106" max="15106" width="2" style="1" customWidth="1"/>
    <col min="15107" max="15107" width="17" style="1" customWidth="1"/>
    <col min="15108" max="15108" width="10.5703125" style="1" customWidth="1"/>
    <col min="15109" max="15110" width="37.42578125" style="1" customWidth="1"/>
    <col min="15111" max="15111" width="4.5703125" style="1" customWidth="1"/>
    <col min="15112" max="15360" width="8.7109375" style="1"/>
    <col min="15361" max="15361" width="1.5703125" style="1" customWidth="1"/>
    <col min="15362" max="15362" width="2" style="1" customWidth="1"/>
    <col min="15363" max="15363" width="17" style="1" customWidth="1"/>
    <col min="15364" max="15364" width="10.5703125" style="1" customWidth="1"/>
    <col min="15365" max="15366" width="37.42578125" style="1" customWidth="1"/>
    <col min="15367" max="15367" width="4.5703125" style="1" customWidth="1"/>
    <col min="15368" max="15616" width="8.7109375" style="1"/>
    <col min="15617" max="15617" width="1.5703125" style="1" customWidth="1"/>
    <col min="15618" max="15618" width="2" style="1" customWidth="1"/>
    <col min="15619" max="15619" width="17" style="1" customWidth="1"/>
    <col min="15620" max="15620" width="10.5703125" style="1" customWidth="1"/>
    <col min="15621" max="15622" width="37.42578125" style="1" customWidth="1"/>
    <col min="15623" max="15623" width="4.5703125" style="1" customWidth="1"/>
    <col min="15624" max="15872" width="8.7109375" style="1"/>
    <col min="15873" max="15873" width="1.5703125" style="1" customWidth="1"/>
    <col min="15874" max="15874" width="2" style="1" customWidth="1"/>
    <col min="15875" max="15875" width="17" style="1" customWidth="1"/>
    <col min="15876" max="15876" width="10.5703125" style="1" customWidth="1"/>
    <col min="15877" max="15878" width="37.42578125" style="1" customWidth="1"/>
    <col min="15879" max="15879" width="4.5703125" style="1" customWidth="1"/>
    <col min="15880" max="16128" width="8.7109375" style="1"/>
    <col min="16129" max="16129" width="1.5703125" style="1" customWidth="1"/>
    <col min="16130" max="16130" width="2" style="1" customWidth="1"/>
    <col min="16131" max="16131" width="17" style="1" customWidth="1"/>
    <col min="16132" max="16132" width="10.5703125" style="1" customWidth="1"/>
    <col min="16133" max="16134" width="37.42578125" style="1" customWidth="1"/>
    <col min="16135" max="16135" width="4.5703125" style="1" customWidth="1"/>
    <col min="16136" max="16384" width="8.7109375" style="1"/>
  </cols>
  <sheetData>
    <row r="1" spans="1:6" ht="14.25" x14ac:dyDescent="0.2">
      <c r="C1" s="661" t="s">
        <v>98</v>
      </c>
    </row>
    <row r="2" spans="1:6" ht="15" x14ac:dyDescent="0.25">
      <c r="A2" s="1105" t="s">
        <v>168</v>
      </c>
      <c r="B2" s="1105"/>
      <c r="C2" s="1105"/>
      <c r="D2" s="1105"/>
      <c r="E2" s="1105"/>
      <c r="F2" s="1105"/>
    </row>
    <row r="4" spans="1:6" s="89" customFormat="1" x14ac:dyDescent="0.2">
      <c r="A4" s="42" t="s">
        <v>169</v>
      </c>
      <c r="C4" s="42" t="s">
        <v>1700</v>
      </c>
      <c r="D4" s="42"/>
      <c r="E4" s="42"/>
      <c r="F4" s="42"/>
    </row>
    <row r="5" spans="1:6" s="89" customFormat="1" x14ac:dyDescent="0.2">
      <c r="A5" s="42"/>
      <c r="C5" s="662" t="s">
        <v>1641</v>
      </c>
      <c r="D5" s="42"/>
      <c r="E5" s="42"/>
      <c r="F5" s="42"/>
    </row>
    <row r="6" spans="1:6" s="89" customFormat="1" x14ac:dyDescent="0.2">
      <c r="A6" s="42"/>
      <c r="C6" s="42"/>
      <c r="D6" s="42"/>
      <c r="E6" s="42"/>
      <c r="F6" s="42"/>
    </row>
    <row r="7" spans="1:6" s="89" customFormat="1" ht="12.75" hidden="1" customHeight="1" x14ac:dyDescent="0.2">
      <c r="A7" s="42"/>
      <c r="B7" s="89" t="s">
        <v>170</v>
      </c>
      <c r="C7" s="42" t="s">
        <v>224</v>
      </c>
      <c r="D7" s="42"/>
      <c r="E7" s="42"/>
      <c r="F7" s="42"/>
    </row>
    <row r="8" spans="1:6" s="89" customFormat="1" ht="2.25" hidden="1" customHeight="1" x14ac:dyDescent="0.2">
      <c r="A8" s="42"/>
      <c r="C8" s="63"/>
      <c r="D8" s="63"/>
      <c r="E8" s="63"/>
      <c r="F8" s="42"/>
    </row>
    <row r="9" spans="1:6" s="89" customFormat="1" ht="12.75" hidden="1" customHeight="1" x14ac:dyDescent="0.2">
      <c r="A9" s="42"/>
      <c r="B9" s="89" t="s">
        <v>171</v>
      </c>
      <c r="C9" s="42" t="s">
        <v>225</v>
      </c>
      <c r="D9" s="42"/>
      <c r="E9" s="42"/>
      <c r="F9" s="42"/>
    </row>
    <row r="10" spans="1:6" s="89" customFormat="1" ht="12.75" hidden="1" customHeight="1" x14ac:dyDescent="0.2">
      <c r="A10" s="42"/>
      <c r="C10" s="42" t="s">
        <v>226</v>
      </c>
      <c r="D10" s="63"/>
      <c r="E10" s="63"/>
      <c r="F10" s="42"/>
    </row>
    <row r="11" spans="1:6" s="89" customFormat="1" ht="2.25" hidden="1" customHeight="1" x14ac:dyDescent="0.2">
      <c r="A11" s="42"/>
      <c r="C11" s="42"/>
      <c r="D11" s="42"/>
      <c r="E11" s="42"/>
      <c r="F11" s="42"/>
    </row>
    <row r="12" spans="1:6" s="89" customFormat="1" x14ac:dyDescent="0.2">
      <c r="A12" s="42" t="s">
        <v>172</v>
      </c>
      <c r="C12" s="63" t="s">
        <v>1538</v>
      </c>
      <c r="D12" s="63"/>
      <c r="E12" s="63"/>
      <c r="F12" s="42"/>
    </row>
    <row r="13" spans="1:6" s="89" customFormat="1" x14ac:dyDescent="0.2">
      <c r="A13" s="42"/>
      <c r="C13" s="42" t="s">
        <v>173</v>
      </c>
      <c r="D13" s="42"/>
      <c r="E13" s="42"/>
      <c r="F13" s="42"/>
    </row>
    <row r="15" spans="1:6" ht="15" customHeight="1" x14ac:dyDescent="0.2">
      <c r="C15" s="1115" t="s">
        <v>174</v>
      </c>
      <c r="D15" s="1117" t="s">
        <v>175</v>
      </c>
      <c r="E15" s="1106" t="s">
        <v>176</v>
      </c>
      <c r="F15" s="1106"/>
    </row>
    <row r="16" spans="1:6" x14ac:dyDescent="0.2">
      <c r="C16" s="1116"/>
      <c r="D16" s="1118"/>
      <c r="E16" s="663">
        <v>2017</v>
      </c>
      <c r="F16" s="664">
        <v>2018</v>
      </c>
    </row>
    <row r="17" spans="1:6" s="668" customFormat="1" ht="22.5" x14ac:dyDescent="0.2">
      <c r="A17" s="42"/>
      <c r="B17" s="533"/>
      <c r="C17" s="665" t="s">
        <v>1539</v>
      </c>
      <c r="D17" s="666" t="s">
        <v>1540</v>
      </c>
      <c r="E17" s="667" t="s">
        <v>1541</v>
      </c>
      <c r="F17" s="823" t="s">
        <v>1542</v>
      </c>
    </row>
    <row r="18" spans="1:6" s="668" customFormat="1" ht="12.75" customHeight="1" x14ac:dyDescent="0.2">
      <c r="A18" s="42"/>
      <c r="B18" s="533"/>
      <c r="C18" s="1107" t="s">
        <v>1543</v>
      </c>
      <c r="D18" s="1093" t="s">
        <v>1544</v>
      </c>
      <c r="E18" s="669" t="s">
        <v>1545</v>
      </c>
      <c r="F18" s="816" t="s">
        <v>1546</v>
      </c>
    </row>
    <row r="19" spans="1:6" s="668" customFormat="1" ht="12.75" customHeight="1" x14ac:dyDescent="0.2">
      <c r="A19" s="42"/>
      <c r="B19" s="533"/>
      <c r="C19" s="1112"/>
      <c r="D19" s="1095"/>
      <c r="E19" s="829" t="s">
        <v>1547</v>
      </c>
      <c r="F19" s="830" t="s">
        <v>1548</v>
      </c>
    </row>
    <row r="20" spans="1:6" ht="12.75" customHeight="1" x14ac:dyDescent="0.2">
      <c r="B20" s="533"/>
      <c r="C20" s="1108"/>
      <c r="D20" s="1094"/>
      <c r="E20" s="831" t="s">
        <v>1549</v>
      </c>
      <c r="F20" s="832"/>
    </row>
    <row r="21" spans="1:6" ht="12.75" customHeight="1" x14ac:dyDescent="0.2">
      <c r="B21" s="533"/>
      <c r="C21" s="1109" t="s">
        <v>1550</v>
      </c>
      <c r="D21" s="1096" t="s">
        <v>1551</v>
      </c>
      <c r="E21" s="670" t="s">
        <v>1545</v>
      </c>
      <c r="F21" s="817" t="s">
        <v>1552</v>
      </c>
    </row>
    <row r="22" spans="1:6" s="668" customFormat="1" ht="12.75" customHeight="1" x14ac:dyDescent="0.2">
      <c r="A22" s="42"/>
      <c r="B22" s="533"/>
      <c r="C22" s="1110"/>
      <c r="D22" s="1097"/>
      <c r="E22" s="671" t="s">
        <v>1547</v>
      </c>
      <c r="F22" s="818" t="s">
        <v>1553</v>
      </c>
    </row>
    <row r="23" spans="1:6" s="668" customFormat="1" ht="12.75" customHeight="1" x14ac:dyDescent="0.2">
      <c r="A23" s="42"/>
      <c r="B23" s="533"/>
      <c r="C23" s="1111"/>
      <c r="D23" s="1098"/>
      <c r="E23" s="671" t="s">
        <v>1554</v>
      </c>
      <c r="F23" s="819" t="s">
        <v>1555</v>
      </c>
    </row>
    <row r="24" spans="1:6" s="668" customFormat="1" ht="12.75" customHeight="1" x14ac:dyDescent="0.2">
      <c r="A24" s="42"/>
      <c r="B24" s="533"/>
      <c r="C24" s="1107" t="s">
        <v>1556</v>
      </c>
      <c r="D24" s="1099" t="s">
        <v>1557</v>
      </c>
      <c r="E24" s="669" t="s">
        <v>1545</v>
      </c>
      <c r="F24" s="816" t="s">
        <v>1558</v>
      </c>
    </row>
    <row r="25" spans="1:6" s="668" customFormat="1" ht="12.75" customHeight="1" x14ac:dyDescent="0.2">
      <c r="A25" s="42"/>
      <c r="B25" s="533"/>
      <c r="C25" s="1112"/>
      <c r="D25" s="1100"/>
      <c r="E25" s="837" t="s">
        <v>1547</v>
      </c>
      <c r="F25" s="838" t="s">
        <v>1559</v>
      </c>
    </row>
    <row r="26" spans="1:6" s="668" customFormat="1" ht="12.75" customHeight="1" x14ac:dyDescent="0.2">
      <c r="A26" s="42"/>
      <c r="B26" s="533"/>
      <c r="C26" s="1108"/>
      <c r="D26" s="1101"/>
      <c r="E26" s="837" t="s">
        <v>1554</v>
      </c>
      <c r="F26" s="838"/>
    </row>
    <row r="27" spans="1:6" s="668" customFormat="1" ht="12.75" customHeight="1" x14ac:dyDescent="0.2">
      <c r="A27" s="42"/>
      <c r="B27" s="533"/>
      <c r="C27" s="1109" t="s">
        <v>1560</v>
      </c>
      <c r="D27" s="1102" t="s">
        <v>1561</v>
      </c>
      <c r="E27" s="670" t="s">
        <v>1545</v>
      </c>
      <c r="F27" s="817" t="s">
        <v>1562</v>
      </c>
    </row>
    <row r="28" spans="1:6" s="668" customFormat="1" ht="12.75" customHeight="1" x14ac:dyDescent="0.2">
      <c r="A28" s="42"/>
      <c r="B28" s="533"/>
      <c r="C28" s="1110"/>
      <c r="D28" s="1103"/>
      <c r="E28" s="671" t="s">
        <v>1547</v>
      </c>
      <c r="F28" s="820" t="s">
        <v>1563</v>
      </c>
    </row>
    <row r="29" spans="1:6" s="668" customFormat="1" ht="12.75" customHeight="1" x14ac:dyDescent="0.2">
      <c r="A29" s="42"/>
      <c r="B29" s="533"/>
      <c r="C29" s="1111"/>
      <c r="D29" s="1104"/>
      <c r="E29" s="671" t="s">
        <v>1554</v>
      </c>
      <c r="F29" s="820"/>
    </row>
    <row r="30" spans="1:6" s="668" customFormat="1" ht="12.75" customHeight="1" x14ac:dyDescent="0.2">
      <c r="A30" s="42"/>
      <c r="B30" s="533"/>
      <c r="C30" s="1109" t="s">
        <v>1564</v>
      </c>
      <c r="D30" s="1102" t="s">
        <v>1565</v>
      </c>
      <c r="E30" s="670" t="s">
        <v>1545</v>
      </c>
      <c r="F30" s="817" t="s">
        <v>1566</v>
      </c>
    </row>
    <row r="31" spans="1:6" s="668" customFormat="1" ht="12.75" customHeight="1" x14ac:dyDescent="0.2">
      <c r="A31" s="42"/>
      <c r="B31" s="533"/>
      <c r="C31" s="1110"/>
      <c r="D31" s="1103"/>
      <c r="E31" s="671" t="s">
        <v>1547</v>
      </c>
      <c r="F31" s="820" t="s">
        <v>1567</v>
      </c>
    </row>
    <row r="32" spans="1:6" s="668" customFormat="1" ht="12.75" customHeight="1" x14ac:dyDescent="0.2">
      <c r="A32" s="42"/>
      <c r="B32" s="533"/>
      <c r="C32" s="1111"/>
      <c r="D32" s="1104"/>
      <c r="E32" s="671" t="s">
        <v>1554</v>
      </c>
      <c r="F32" s="820"/>
    </row>
    <row r="33" spans="1:7" s="668" customFormat="1" ht="12.75" customHeight="1" x14ac:dyDescent="0.2">
      <c r="A33" s="42"/>
      <c r="B33" s="533"/>
      <c r="C33" s="1107" t="s">
        <v>1568</v>
      </c>
      <c r="D33" s="1093" t="s">
        <v>1569</v>
      </c>
      <c r="E33" s="1113" t="s">
        <v>1570</v>
      </c>
      <c r="F33" s="816" t="s">
        <v>1571</v>
      </c>
    </row>
    <row r="34" spans="1:7" s="668" customFormat="1" ht="12.75" customHeight="1" x14ac:dyDescent="0.2">
      <c r="A34" s="42"/>
      <c r="B34" s="533"/>
      <c r="C34" s="1108"/>
      <c r="D34" s="1094"/>
      <c r="E34" s="1114"/>
      <c r="F34" s="846" t="s">
        <v>1572</v>
      </c>
    </row>
    <row r="35" spans="1:7" s="668" customFormat="1" ht="24.75" customHeight="1" x14ac:dyDescent="0.2">
      <c r="A35" s="42"/>
      <c r="B35" s="533"/>
      <c r="C35" s="1107" t="s">
        <v>1573</v>
      </c>
      <c r="D35" s="1093" t="s">
        <v>1574</v>
      </c>
      <c r="E35" s="813"/>
      <c r="F35" s="816" t="s">
        <v>1575</v>
      </c>
    </row>
    <row r="36" spans="1:7" s="668" customFormat="1" ht="15" customHeight="1" x14ac:dyDescent="0.2">
      <c r="A36" s="42"/>
      <c r="B36" s="533"/>
      <c r="C36" s="1108"/>
      <c r="D36" s="1094"/>
      <c r="E36" s="814"/>
      <c r="F36" s="846" t="s">
        <v>1576</v>
      </c>
    </row>
    <row r="37" spans="1:7" s="668" customFormat="1" ht="12.75" customHeight="1" x14ac:dyDescent="0.2">
      <c r="A37" s="42"/>
      <c r="B37" s="533"/>
      <c r="C37" s="1107" t="s">
        <v>1577</v>
      </c>
      <c r="D37" s="1093" t="s">
        <v>1578</v>
      </c>
      <c r="E37" s="805"/>
      <c r="F37" s="821" t="s">
        <v>1579</v>
      </c>
    </row>
    <row r="38" spans="1:7" s="668" customFormat="1" ht="12.75" customHeight="1" x14ac:dyDescent="0.2">
      <c r="A38" s="42"/>
      <c r="B38" s="533"/>
      <c r="C38" s="1108"/>
      <c r="D38" s="1094"/>
      <c r="E38" s="804"/>
      <c r="F38" s="822" t="s">
        <v>1580</v>
      </c>
    </row>
    <row r="39" spans="1:7" s="668" customFormat="1" ht="12.75" customHeight="1" x14ac:dyDescent="0.2">
      <c r="A39" s="42"/>
      <c r="B39" s="533"/>
      <c r="C39" s="1107" t="s">
        <v>1581</v>
      </c>
      <c r="D39" s="1099" t="s">
        <v>1582</v>
      </c>
      <c r="E39" s="805"/>
      <c r="F39" s="821" t="s">
        <v>1583</v>
      </c>
    </row>
    <row r="40" spans="1:7" s="668" customFormat="1" ht="12.75" customHeight="1" x14ac:dyDescent="0.2">
      <c r="A40" s="42"/>
      <c r="B40" s="533"/>
      <c r="C40" s="1108"/>
      <c r="D40" s="1101"/>
      <c r="E40" s="804"/>
      <c r="F40" s="822" t="s">
        <v>1584</v>
      </c>
    </row>
    <row r="41" spans="1:7" s="668" customFormat="1" ht="12.75" customHeight="1" x14ac:dyDescent="0.2">
      <c r="A41" s="42"/>
      <c r="B41" s="533"/>
      <c r="C41" s="1107" t="s">
        <v>1585</v>
      </c>
      <c r="D41" s="1099" t="s">
        <v>1586</v>
      </c>
      <c r="E41" s="813"/>
      <c r="F41" s="1002" t="s">
        <v>1587</v>
      </c>
    </row>
    <row r="42" spans="1:7" s="672" customFormat="1" ht="12.75" customHeight="1" x14ac:dyDescent="0.2">
      <c r="A42" s="42"/>
      <c r="B42" s="533"/>
      <c r="C42" s="1108"/>
      <c r="D42" s="1101"/>
      <c r="E42" s="814"/>
      <c r="F42" s="1003" t="s">
        <v>1588</v>
      </c>
    </row>
    <row r="43" spans="1:7" s="672" customFormat="1" ht="12.75" customHeight="1" x14ac:dyDescent="0.2">
      <c r="A43" s="42"/>
      <c r="B43" s="533"/>
      <c r="C43" s="1107" t="s">
        <v>1589</v>
      </c>
      <c r="D43" s="1099" t="s">
        <v>1590</v>
      </c>
      <c r="E43" s="805"/>
      <c r="F43" s="1010" t="s">
        <v>1591</v>
      </c>
    </row>
    <row r="44" spans="1:7" s="672" customFormat="1" ht="12.75" customHeight="1" x14ac:dyDescent="0.2">
      <c r="A44" s="42"/>
      <c r="B44" s="533"/>
      <c r="C44" s="1108"/>
      <c r="D44" s="1101"/>
      <c r="E44" s="1011"/>
      <c r="F44" s="1012" t="s">
        <v>1592</v>
      </c>
    </row>
    <row r="45" spans="1:7" ht="12.75" customHeight="1" x14ac:dyDescent="0.2">
      <c r="B45" s="533"/>
      <c r="C45" s="533"/>
      <c r="D45" s="533"/>
      <c r="E45" s="533"/>
    </row>
    <row r="46" spans="1:7" ht="25.5" customHeight="1" x14ac:dyDescent="0.2">
      <c r="A46" s="673" t="s">
        <v>177</v>
      </c>
      <c r="C46" s="1121" t="s">
        <v>234</v>
      </c>
      <c r="D46" s="1121"/>
      <c r="E46" s="1121"/>
      <c r="F46" s="1121"/>
      <c r="G46" s="674"/>
    </row>
    <row r="47" spans="1:7" ht="37.5" customHeight="1" x14ac:dyDescent="0.2">
      <c r="C47" s="1121" t="s">
        <v>178</v>
      </c>
      <c r="D47" s="1121"/>
      <c r="E47" s="1121"/>
      <c r="F47" s="1121"/>
      <c r="G47" s="674"/>
    </row>
    <row r="48" spans="1:7" ht="41.25" customHeight="1" x14ac:dyDescent="0.2">
      <c r="C48" s="1121" t="s">
        <v>179</v>
      </c>
      <c r="D48" s="1121"/>
      <c r="E48" s="1121"/>
      <c r="F48" s="1121"/>
      <c r="G48" s="674"/>
    </row>
    <row r="49" spans="1:7" ht="39" customHeight="1" x14ac:dyDescent="0.2">
      <c r="C49" s="1122" t="s">
        <v>180</v>
      </c>
      <c r="D49" s="1122"/>
      <c r="E49" s="1122"/>
      <c r="F49" s="1122"/>
      <c r="G49" s="675"/>
    </row>
    <row r="50" spans="1:7" ht="3.75" customHeight="1" x14ac:dyDescent="0.2">
      <c r="C50" s="806"/>
      <c r="D50" s="806"/>
      <c r="E50" s="806"/>
      <c r="F50" s="806"/>
    </row>
    <row r="51" spans="1:7" ht="12.75" customHeight="1" x14ac:dyDescent="0.2">
      <c r="A51" s="673" t="s">
        <v>181</v>
      </c>
      <c r="B51" s="89"/>
      <c r="C51" s="1119" t="s">
        <v>182</v>
      </c>
      <c r="D51" s="1119"/>
      <c r="E51" s="1119"/>
      <c r="F51" s="1119"/>
      <c r="G51" s="676"/>
    </row>
    <row r="52" spans="1:7" ht="3" customHeight="1" x14ac:dyDescent="0.2">
      <c r="B52" s="89"/>
      <c r="C52" s="42"/>
      <c r="D52" s="42"/>
      <c r="E52" s="42"/>
      <c r="F52" s="42"/>
    </row>
    <row r="53" spans="1:7" ht="23.25" customHeight="1" x14ac:dyDescent="0.2">
      <c r="A53" s="673" t="s">
        <v>183</v>
      </c>
      <c r="B53" s="89"/>
      <c r="C53" s="1119" t="s">
        <v>184</v>
      </c>
      <c r="D53" s="1119"/>
      <c r="E53" s="1119"/>
      <c r="F53" s="1119"/>
      <c r="G53" s="676"/>
    </row>
    <row r="54" spans="1:7" ht="43.5" customHeight="1" x14ac:dyDescent="0.2">
      <c r="B54" s="89"/>
      <c r="C54" s="676"/>
      <c r="D54" s="676"/>
      <c r="E54" s="676"/>
      <c r="F54" s="676"/>
      <c r="G54" s="676"/>
    </row>
    <row r="55" spans="1:7" ht="39" customHeight="1" x14ac:dyDescent="0.2">
      <c r="A55" s="673"/>
      <c r="B55" s="89"/>
      <c r="C55" s="1120"/>
      <c r="D55" s="1120"/>
      <c r="E55" s="1120"/>
      <c r="F55" s="1120"/>
      <c r="G55" s="676"/>
    </row>
    <row r="56" spans="1:7" ht="37.5" customHeight="1" x14ac:dyDescent="0.2"/>
    <row r="57" spans="1:7" ht="7.5" customHeight="1" x14ac:dyDescent="0.2">
      <c r="C57" s="677"/>
    </row>
    <row r="58" spans="1:7" ht="26.25" customHeight="1" x14ac:dyDescent="0.2"/>
    <row r="59" spans="1:7" ht="3" customHeight="1" x14ac:dyDescent="0.2"/>
    <row r="60" spans="1:7" ht="30" customHeight="1" x14ac:dyDescent="0.2"/>
  </sheetData>
  <mergeCells count="34">
    <mergeCell ref="C53:F53"/>
    <mergeCell ref="C55:F55"/>
    <mergeCell ref="C46:F46"/>
    <mergeCell ref="C47:F47"/>
    <mergeCell ref="C48:F48"/>
    <mergeCell ref="C49:F49"/>
    <mergeCell ref="C51:F51"/>
    <mergeCell ref="A2:F2"/>
    <mergeCell ref="E15:F15"/>
    <mergeCell ref="C41:C42"/>
    <mergeCell ref="C43:C44"/>
    <mergeCell ref="C37:C38"/>
    <mergeCell ref="C39:C40"/>
    <mergeCell ref="C21:C23"/>
    <mergeCell ref="C24:C26"/>
    <mergeCell ref="C27:C29"/>
    <mergeCell ref="E33:E34"/>
    <mergeCell ref="C18:C20"/>
    <mergeCell ref="C15:C16"/>
    <mergeCell ref="D15:D16"/>
    <mergeCell ref="C30:C32"/>
    <mergeCell ref="C33:C34"/>
    <mergeCell ref="C35:C36"/>
    <mergeCell ref="D35:D36"/>
    <mergeCell ref="D37:D38"/>
    <mergeCell ref="D39:D40"/>
    <mergeCell ref="D41:D42"/>
    <mergeCell ref="D43:D44"/>
    <mergeCell ref="D33:D34"/>
    <mergeCell ref="D18:D20"/>
    <mergeCell ref="D21:D23"/>
    <mergeCell ref="D24:D26"/>
    <mergeCell ref="D27:D29"/>
    <mergeCell ref="D30:D32"/>
  </mergeCells>
  <hyperlinks>
    <hyperlink ref="C1" location="obsah!A1" display="obsah"/>
  </hyperlinks>
  <pageMargins left="0.28000000000000003" right="0.19685039370078741" top="0.43307086614173229" bottom="0.39370078740157483" header="0.31496062992125984" footer="0.31496062992125984"/>
  <pageSetup paperSize="9" scale="9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dimension ref="A1:Y1133"/>
  <sheetViews>
    <sheetView zoomScale="80" zoomScaleNormal="80" workbookViewId="0">
      <selection activeCell="M883" sqref="M883:Q1129"/>
    </sheetView>
  </sheetViews>
  <sheetFormatPr defaultColWidth="8.7109375" defaultRowHeight="12.75" x14ac:dyDescent="0.2"/>
  <cols>
    <col min="1" max="1" width="37.28515625" style="1" customWidth="1"/>
    <col min="2" max="2" width="15.5703125" style="287" customWidth="1"/>
    <col min="3" max="3" width="23.5703125" style="287" customWidth="1"/>
    <col min="4" max="4" width="14.140625" style="287" customWidth="1"/>
    <col min="5" max="5" width="16.42578125" style="287" customWidth="1"/>
    <col min="6" max="6" width="14.140625" style="287" customWidth="1"/>
    <col min="7" max="7" width="15.28515625" style="287" customWidth="1"/>
    <col min="8" max="8" width="17.28515625" style="287" customWidth="1"/>
    <col min="9" max="9" width="23" style="287" customWidth="1"/>
    <col min="10" max="10" width="16.5703125" style="287" customWidth="1"/>
    <col min="11" max="11" width="18.7109375" style="287" bestFit="1" customWidth="1"/>
    <col min="12" max="12" width="30" style="287" customWidth="1"/>
    <col min="13" max="13" width="19.140625" style="287" customWidth="1"/>
    <col min="14" max="14" width="10.85546875" style="1" customWidth="1"/>
    <col min="15" max="15" width="34.28515625" style="1" customWidth="1"/>
    <col min="16" max="16" width="13.28515625" style="1" customWidth="1"/>
    <col min="17" max="17" width="12.85546875" style="1" customWidth="1"/>
    <col min="18" max="16384" width="8.7109375" style="1"/>
  </cols>
  <sheetData>
    <row r="1" spans="1:25" x14ac:dyDescent="0.2">
      <c r="A1" s="703" t="s">
        <v>285</v>
      </c>
      <c r="B1" s="858" t="s">
        <v>286</v>
      </c>
      <c r="C1" s="858"/>
      <c r="D1" s="858"/>
      <c r="E1" s="858"/>
      <c r="F1" s="858"/>
      <c r="G1" s="858"/>
      <c r="H1" s="858"/>
      <c r="I1" s="858"/>
      <c r="J1" s="858"/>
      <c r="K1" s="858"/>
      <c r="L1" s="858"/>
      <c r="M1" s="858"/>
    </row>
    <row r="2" spans="1:25" x14ac:dyDescent="0.2">
      <c r="A2" s="704" t="s">
        <v>279</v>
      </c>
      <c r="B2" s="790" t="s">
        <v>1661</v>
      </c>
      <c r="C2" s="858"/>
      <c r="D2" s="858"/>
      <c r="E2" s="858"/>
      <c r="F2" s="858"/>
      <c r="G2" s="858"/>
      <c r="H2" s="858"/>
      <c r="I2" s="858"/>
      <c r="J2" s="858"/>
      <c r="K2" s="858"/>
      <c r="L2" s="858"/>
      <c r="M2" s="858"/>
    </row>
    <row r="3" spans="1:25" x14ac:dyDescent="0.2">
      <c r="A3" s="704" t="s">
        <v>280</v>
      </c>
      <c r="B3" s="790" t="s">
        <v>281</v>
      </c>
      <c r="C3" s="858"/>
      <c r="D3" s="858"/>
      <c r="E3" s="858"/>
      <c r="F3" s="858"/>
      <c r="G3" s="858"/>
      <c r="H3" s="858"/>
      <c r="I3" s="858"/>
      <c r="J3" s="858"/>
      <c r="K3" s="858"/>
      <c r="L3" s="858"/>
      <c r="M3" s="858"/>
    </row>
    <row r="4" spans="1:25" x14ac:dyDescent="0.2">
      <c r="A4" s="704"/>
      <c r="B4" s="790"/>
      <c r="C4" s="858"/>
      <c r="D4" s="858"/>
      <c r="E4" s="858"/>
      <c r="F4" s="858"/>
      <c r="G4" s="858"/>
      <c r="H4" s="858"/>
      <c r="I4" s="858"/>
      <c r="J4" s="858"/>
      <c r="K4" s="858"/>
      <c r="L4" s="858"/>
      <c r="M4" s="858"/>
    </row>
    <row r="5" spans="1:25" ht="15.75" thickBot="1" x14ac:dyDescent="0.3">
      <c r="A5" s="705" t="s">
        <v>279</v>
      </c>
      <c r="B5" s="1014" t="s">
        <v>287</v>
      </c>
      <c r="C5" s="790"/>
      <c r="D5" s="858"/>
      <c r="E5" s="858"/>
      <c r="F5" s="858"/>
      <c r="G5" s="858"/>
      <c r="H5" s="858"/>
      <c r="I5" s="858"/>
      <c r="J5" s="858"/>
      <c r="K5" s="858"/>
      <c r="L5" s="858"/>
      <c r="M5" s="858"/>
      <c r="O5" s="10"/>
      <c r="P5" s="10"/>
      <c r="Q5" s="10"/>
      <c r="R5" s="10"/>
      <c r="S5" s="10"/>
      <c r="T5" s="10"/>
      <c r="U5" s="10"/>
      <c r="V5" s="706"/>
      <c r="W5" s="707"/>
      <c r="X5" s="707"/>
      <c r="Y5" s="707"/>
    </row>
    <row r="6" spans="1:25" ht="15" x14ac:dyDescent="0.25">
      <c r="A6" s="708"/>
      <c r="B6" s="940" t="s">
        <v>244</v>
      </c>
      <c r="C6" s="942" t="s">
        <v>245</v>
      </c>
      <c r="D6" s="944"/>
      <c r="E6" s="944"/>
      <c r="F6" s="740"/>
      <c r="G6" s="741"/>
      <c r="H6" s="967" t="s">
        <v>244</v>
      </c>
      <c r="I6" s="963" t="s">
        <v>245</v>
      </c>
      <c r="J6" s="959"/>
      <c r="K6" s="959"/>
      <c r="L6" s="740"/>
      <c r="M6" s="741"/>
      <c r="O6" s="10"/>
      <c r="P6" s="10"/>
      <c r="Q6" s="10"/>
      <c r="R6" s="10"/>
      <c r="S6" s="10"/>
      <c r="T6" s="10"/>
      <c r="U6" s="10"/>
      <c r="V6" s="706"/>
      <c r="W6" s="707"/>
      <c r="X6" s="707"/>
      <c r="Y6" s="707"/>
    </row>
    <row r="7" spans="1:25" ht="15" x14ac:dyDescent="0.25">
      <c r="A7" s="708"/>
      <c r="B7" s="940" t="s">
        <v>246</v>
      </c>
      <c r="C7" s="942" t="s">
        <v>248</v>
      </c>
      <c r="D7" s="944"/>
      <c r="E7" s="944"/>
      <c r="F7" s="742"/>
      <c r="G7" s="743"/>
      <c r="H7" s="967" t="s">
        <v>246</v>
      </c>
      <c r="I7" s="963" t="s">
        <v>247</v>
      </c>
      <c r="J7" s="959"/>
      <c r="K7" s="959"/>
      <c r="L7" s="742"/>
      <c r="M7" s="743"/>
      <c r="O7" s="512"/>
      <c r="P7" s="10"/>
      <c r="Q7" s="709"/>
      <c r="R7" s="10"/>
      <c r="S7" s="10"/>
      <c r="T7" s="10"/>
      <c r="U7" s="10"/>
      <c r="V7" s="706"/>
      <c r="W7" s="707"/>
      <c r="X7" s="707"/>
      <c r="Y7" s="707"/>
    </row>
    <row r="8" spans="1:25" ht="15" x14ac:dyDescent="0.25">
      <c r="A8" s="708"/>
      <c r="B8" s="940" t="s">
        <v>249</v>
      </c>
      <c r="C8" s="942" t="s">
        <v>1694</v>
      </c>
      <c r="D8" s="944"/>
      <c r="E8" s="944"/>
      <c r="F8" s="742"/>
      <c r="G8" s="743"/>
      <c r="H8" s="967" t="s">
        <v>249</v>
      </c>
      <c r="I8" s="963" t="s">
        <v>1694</v>
      </c>
      <c r="J8" s="959"/>
      <c r="K8" s="959"/>
      <c r="L8" s="742"/>
      <c r="M8" s="743"/>
      <c r="O8" s="185"/>
      <c r="P8" s="10"/>
      <c r="Q8" s="709"/>
      <c r="R8" s="10"/>
      <c r="S8" s="10"/>
      <c r="T8" s="10"/>
      <c r="U8" s="10"/>
      <c r="V8" s="706"/>
      <c r="W8" s="710"/>
      <c r="X8" s="707"/>
      <c r="Y8" s="707"/>
    </row>
    <row r="9" spans="1:25" ht="26.25" x14ac:dyDescent="0.25">
      <c r="A9" s="708"/>
      <c r="B9" s="940" t="s">
        <v>282</v>
      </c>
      <c r="C9" s="925" t="s">
        <v>283</v>
      </c>
      <c r="D9" s="944"/>
      <c r="E9" s="944"/>
      <c r="F9" s="742"/>
      <c r="G9" s="743"/>
      <c r="H9" s="967" t="s">
        <v>282</v>
      </c>
      <c r="I9" s="955" t="s">
        <v>283</v>
      </c>
      <c r="J9" s="959"/>
      <c r="K9" s="959"/>
      <c r="L9" s="742"/>
      <c r="M9" s="743"/>
      <c r="O9" s="185"/>
      <c r="P9" s="10"/>
      <c r="Q9" s="709"/>
      <c r="R9" s="10"/>
      <c r="S9" s="10"/>
      <c r="T9" s="10"/>
      <c r="U9" s="10"/>
      <c r="V9" s="711"/>
      <c r="W9" s="707"/>
      <c r="X9" s="707"/>
      <c r="Y9" s="707"/>
    </row>
    <row r="10" spans="1:25" ht="15" x14ac:dyDescent="0.25">
      <c r="A10" s="708"/>
      <c r="B10" s="935"/>
      <c r="C10" s="944"/>
      <c r="D10" s="944"/>
      <c r="E10" s="944"/>
      <c r="F10" s="742"/>
      <c r="G10" s="743"/>
      <c r="H10" s="943"/>
      <c r="I10" s="959"/>
      <c r="J10" s="959"/>
      <c r="K10" s="959"/>
      <c r="L10" s="815"/>
      <c r="M10" s="743"/>
      <c r="O10" s="185"/>
      <c r="P10" s="10"/>
      <c r="Q10" s="709"/>
      <c r="R10" s="10"/>
      <c r="S10" s="10"/>
      <c r="T10" s="10"/>
      <c r="U10" s="10"/>
      <c r="V10" s="711"/>
      <c r="W10" s="707"/>
      <c r="X10" s="707"/>
      <c r="Y10" s="707"/>
    </row>
    <row r="11" spans="1:25" ht="15" x14ac:dyDescent="0.25">
      <c r="A11" s="708"/>
      <c r="B11" s="935"/>
      <c r="C11" s="944"/>
      <c r="D11" s="944"/>
      <c r="E11" s="944"/>
      <c r="F11" s="742"/>
      <c r="G11" s="743"/>
      <c r="H11" s="943"/>
      <c r="I11" s="959"/>
      <c r="J11" s="959"/>
      <c r="K11" s="959"/>
      <c r="L11" s="742"/>
      <c r="M11" s="743"/>
      <c r="O11" s="185"/>
      <c r="P11" s="10"/>
      <c r="Q11" s="709"/>
      <c r="R11" s="10"/>
      <c r="S11" s="10"/>
      <c r="T11" s="10"/>
      <c r="U11" s="10"/>
      <c r="V11" s="706"/>
      <c r="W11" s="706"/>
      <c r="X11" s="706"/>
      <c r="Y11" s="706"/>
    </row>
    <row r="12" spans="1:25" ht="26.25" x14ac:dyDescent="0.25">
      <c r="A12" s="708"/>
      <c r="B12" s="942" t="s">
        <v>250</v>
      </c>
      <c r="C12" s="942" t="s">
        <v>251</v>
      </c>
      <c r="D12" s="942" t="s">
        <v>284</v>
      </c>
      <c r="E12" s="942" t="s">
        <v>252</v>
      </c>
      <c r="F12" s="1015" t="s">
        <v>278</v>
      </c>
      <c r="G12" s="1015" t="s">
        <v>253</v>
      </c>
      <c r="H12" s="963" t="s">
        <v>250</v>
      </c>
      <c r="I12" s="963" t="s">
        <v>251</v>
      </c>
      <c r="J12" s="963" t="s">
        <v>284</v>
      </c>
      <c r="K12" s="963" t="s">
        <v>252</v>
      </c>
      <c r="L12" s="963" t="s">
        <v>278</v>
      </c>
      <c r="M12" s="963" t="s">
        <v>253</v>
      </c>
      <c r="O12" s="509"/>
      <c r="P12" s="10"/>
      <c r="Q12" s="709"/>
      <c r="R12" s="10"/>
      <c r="S12" s="10"/>
      <c r="T12" s="10"/>
      <c r="U12" s="10"/>
      <c r="V12" s="712"/>
      <c r="W12" s="707"/>
      <c r="X12" s="713"/>
      <c r="Y12" s="713"/>
    </row>
    <row r="13" spans="1:25" ht="15" x14ac:dyDescent="0.25">
      <c r="A13" s="708" t="s">
        <v>1465</v>
      </c>
      <c r="B13" s="942">
        <v>0</v>
      </c>
      <c r="C13" s="942" t="s">
        <v>258</v>
      </c>
      <c r="D13" s="926">
        <v>892402963</v>
      </c>
      <c r="E13" s="926">
        <v>21805156</v>
      </c>
      <c r="F13" s="1016">
        <v>850494</v>
      </c>
      <c r="G13" s="1016">
        <v>1005925</v>
      </c>
      <c r="H13" s="963">
        <v>0</v>
      </c>
      <c r="I13" s="963" t="s">
        <v>258</v>
      </c>
      <c r="J13" s="950">
        <v>167835608</v>
      </c>
      <c r="K13" s="950">
        <v>3065461</v>
      </c>
      <c r="L13" s="950">
        <v>119391</v>
      </c>
      <c r="M13" s="950">
        <v>140301</v>
      </c>
      <c r="O13" s="507"/>
      <c r="P13" s="10"/>
      <c r="Q13" s="709"/>
      <c r="R13" s="10"/>
      <c r="S13" s="10"/>
      <c r="T13" s="10"/>
      <c r="U13" s="10"/>
      <c r="V13" s="712"/>
      <c r="W13" s="707"/>
      <c r="X13" s="713"/>
      <c r="Y13" s="713"/>
    </row>
    <row r="14" spans="1:25" ht="15" x14ac:dyDescent="0.25">
      <c r="A14" s="708" t="s">
        <v>1451</v>
      </c>
      <c r="B14" s="942">
        <v>2</v>
      </c>
      <c r="C14" s="942" t="s">
        <v>254</v>
      </c>
      <c r="D14" s="926">
        <v>358078675</v>
      </c>
      <c r="E14" s="926">
        <v>45463904</v>
      </c>
      <c r="F14" s="1016">
        <v>1772794</v>
      </c>
      <c r="G14" s="1016">
        <v>2093655</v>
      </c>
      <c r="H14" s="963">
        <v>2</v>
      </c>
      <c r="I14" s="963" t="s">
        <v>254</v>
      </c>
      <c r="J14" s="950">
        <v>540563996</v>
      </c>
      <c r="K14" s="950">
        <v>79483926</v>
      </c>
      <c r="L14" s="950">
        <v>3099243</v>
      </c>
      <c r="M14" s="950">
        <v>3659782</v>
      </c>
      <c r="O14" s="507"/>
      <c r="P14" s="10"/>
      <c r="Q14" s="709"/>
      <c r="R14" s="10"/>
      <c r="S14" s="10"/>
      <c r="T14" s="10"/>
      <c r="U14" s="10"/>
      <c r="V14" s="712"/>
      <c r="W14" s="707"/>
      <c r="X14" s="713"/>
      <c r="Y14" s="713"/>
    </row>
    <row r="15" spans="1:25" ht="15" x14ac:dyDescent="0.25">
      <c r="A15" s="708" t="s">
        <v>1466</v>
      </c>
      <c r="B15" s="942">
        <v>4</v>
      </c>
      <c r="C15" s="942" t="s">
        <v>255</v>
      </c>
      <c r="D15" s="926">
        <v>53625916468</v>
      </c>
      <c r="E15" s="926">
        <v>2870713963</v>
      </c>
      <c r="F15" s="1016">
        <v>111941929</v>
      </c>
      <c r="G15" s="1016">
        <v>132211649</v>
      </c>
      <c r="H15" s="963">
        <v>4</v>
      </c>
      <c r="I15" s="963" t="s">
        <v>255</v>
      </c>
      <c r="J15" s="950">
        <v>69600992747</v>
      </c>
      <c r="K15" s="950">
        <v>3882664398</v>
      </c>
      <c r="L15" s="950">
        <v>151400187</v>
      </c>
      <c r="M15" s="950">
        <v>178797184</v>
      </c>
      <c r="O15" s="510"/>
      <c r="P15" s="10"/>
      <c r="Q15" s="709"/>
      <c r="R15" s="10"/>
      <c r="S15" s="10"/>
      <c r="T15" s="10"/>
      <c r="U15" s="10"/>
      <c r="V15" s="712"/>
      <c r="W15" s="707"/>
      <c r="X15" s="713"/>
      <c r="Y15" s="713"/>
    </row>
    <row r="16" spans="1:25" ht="15" x14ac:dyDescent="0.25">
      <c r="A16" s="708" t="s">
        <v>1463</v>
      </c>
      <c r="B16" s="942">
        <v>8</v>
      </c>
      <c r="C16" s="942" t="s">
        <v>259</v>
      </c>
      <c r="D16" s="926">
        <v>1549042005</v>
      </c>
      <c r="E16" s="926">
        <v>590911973</v>
      </c>
      <c r="F16" s="1016">
        <v>23021770</v>
      </c>
      <c r="G16" s="1016">
        <v>27085017</v>
      </c>
      <c r="H16" s="963">
        <v>8</v>
      </c>
      <c r="I16" s="963" t="s">
        <v>259</v>
      </c>
      <c r="J16" s="950">
        <v>560738288</v>
      </c>
      <c r="K16" s="950">
        <v>60867644</v>
      </c>
      <c r="L16" s="950">
        <v>2372589</v>
      </c>
      <c r="M16" s="950">
        <v>2799315</v>
      </c>
      <c r="O16" s="508"/>
      <c r="P16" s="10"/>
      <c r="Q16" s="709"/>
      <c r="R16" s="10"/>
      <c r="S16" s="10"/>
      <c r="T16" s="10"/>
      <c r="U16" s="10"/>
      <c r="V16" s="712"/>
      <c r="W16" s="707"/>
      <c r="X16" s="713"/>
      <c r="Y16" s="713"/>
    </row>
    <row r="17" spans="1:25" ht="15" x14ac:dyDescent="0.25">
      <c r="A17" s="708" t="s">
        <v>1455</v>
      </c>
      <c r="B17" s="942">
        <v>10</v>
      </c>
      <c r="C17" s="942" t="s">
        <v>260</v>
      </c>
      <c r="D17" s="926">
        <v>2726203502</v>
      </c>
      <c r="E17" s="926">
        <v>317054123</v>
      </c>
      <c r="F17" s="1016">
        <v>12365470</v>
      </c>
      <c r="G17" s="1016">
        <v>14611242</v>
      </c>
      <c r="H17" s="963">
        <v>10</v>
      </c>
      <c r="I17" s="963" t="s">
        <v>260</v>
      </c>
      <c r="J17" s="950">
        <v>1221572624</v>
      </c>
      <c r="K17" s="950">
        <v>169514666</v>
      </c>
      <c r="L17" s="950">
        <v>6609394</v>
      </c>
      <c r="M17" s="950">
        <v>7799101</v>
      </c>
      <c r="O17" s="508"/>
      <c r="P17" s="10"/>
      <c r="Q17" s="709"/>
      <c r="R17" s="10"/>
      <c r="S17" s="10"/>
      <c r="T17" s="10"/>
      <c r="U17" s="10"/>
      <c r="V17" s="712"/>
      <c r="W17" s="707"/>
      <c r="X17" s="713"/>
      <c r="Y17" s="713"/>
    </row>
    <row r="18" spans="1:25" ht="26.25" x14ac:dyDescent="0.25">
      <c r="A18" s="708" t="s">
        <v>1452</v>
      </c>
      <c r="B18" s="942">
        <v>32</v>
      </c>
      <c r="C18" s="942" t="s">
        <v>256</v>
      </c>
      <c r="D18" s="926">
        <v>1676380082</v>
      </c>
      <c r="E18" s="926">
        <v>235569233</v>
      </c>
      <c r="F18" s="1016">
        <v>9185643</v>
      </c>
      <c r="G18" s="1016">
        <v>10846287</v>
      </c>
      <c r="H18" s="963">
        <v>32</v>
      </c>
      <c r="I18" s="963" t="s">
        <v>256</v>
      </c>
      <c r="J18" s="950">
        <v>1248667336</v>
      </c>
      <c r="K18" s="950">
        <v>214617727</v>
      </c>
      <c r="L18" s="950">
        <v>8369604</v>
      </c>
      <c r="M18" s="950">
        <v>9887679</v>
      </c>
      <c r="O18" s="508"/>
      <c r="P18" s="10"/>
      <c r="Q18" s="709"/>
      <c r="R18" s="10"/>
      <c r="S18" s="10"/>
      <c r="T18" s="10"/>
      <c r="U18" s="10"/>
      <c r="V18" s="712"/>
      <c r="W18" s="707"/>
      <c r="X18" s="713"/>
      <c r="Y18" s="713"/>
    </row>
    <row r="19" spans="1:25" ht="26.25" x14ac:dyDescent="0.25">
      <c r="A19" s="708" t="s">
        <v>1460</v>
      </c>
      <c r="B19" s="942">
        <v>55</v>
      </c>
      <c r="C19" s="942" t="s">
        <v>1701</v>
      </c>
      <c r="D19" s="926">
        <v>20196307771</v>
      </c>
      <c r="E19" s="926">
        <v>195257208</v>
      </c>
      <c r="F19" s="1016">
        <v>7606545</v>
      </c>
      <c r="G19" s="1016">
        <v>8947063</v>
      </c>
      <c r="H19" s="963">
        <v>55</v>
      </c>
      <c r="I19" s="963" t="s">
        <v>1701</v>
      </c>
      <c r="J19" s="950">
        <v>1150571625</v>
      </c>
      <c r="K19" s="950">
        <v>142395033</v>
      </c>
      <c r="L19" s="950">
        <v>5549258</v>
      </c>
      <c r="M19" s="950">
        <v>6535223</v>
      </c>
      <c r="O19" s="506"/>
      <c r="P19" s="10"/>
      <c r="Q19" s="709"/>
      <c r="R19" s="10"/>
      <c r="S19" s="10"/>
      <c r="T19" s="10"/>
      <c r="U19" s="10"/>
      <c r="V19" s="712"/>
      <c r="W19" s="707"/>
      <c r="X19" s="713"/>
      <c r="Y19" s="713"/>
    </row>
    <row r="20" spans="1:25" ht="13.5" customHeight="1" x14ac:dyDescent="0.25">
      <c r="A20" s="708" t="s">
        <v>1448</v>
      </c>
      <c r="B20" s="942">
        <v>56</v>
      </c>
      <c r="C20" s="942" t="s">
        <v>257</v>
      </c>
      <c r="D20" s="926">
        <v>52189909234</v>
      </c>
      <c r="E20" s="926">
        <v>2577727053</v>
      </c>
      <c r="F20" s="1016">
        <v>100516541</v>
      </c>
      <c r="G20" s="1016">
        <v>118715416</v>
      </c>
      <c r="H20" s="963">
        <v>56</v>
      </c>
      <c r="I20" s="963" t="s">
        <v>257</v>
      </c>
      <c r="J20" s="950">
        <v>69340758324</v>
      </c>
      <c r="K20" s="950">
        <v>3700977214</v>
      </c>
      <c r="L20" s="950">
        <v>144313071</v>
      </c>
      <c r="M20" s="950">
        <v>170415492</v>
      </c>
      <c r="O20" s="505"/>
      <c r="P20" s="10"/>
      <c r="Q20" s="709"/>
      <c r="R20" s="10"/>
      <c r="S20" s="10"/>
      <c r="T20" s="10"/>
      <c r="U20" s="10"/>
      <c r="V20" s="712"/>
      <c r="W20" s="707"/>
      <c r="X20" s="713"/>
      <c r="Y20" s="713"/>
    </row>
    <row r="21" spans="1:25" ht="15" x14ac:dyDescent="0.25">
      <c r="A21" s="708" t="s">
        <v>1447</v>
      </c>
      <c r="B21" s="942">
        <v>58</v>
      </c>
      <c r="C21" s="942" t="s">
        <v>262</v>
      </c>
      <c r="D21" s="926">
        <v>54224367991</v>
      </c>
      <c r="E21" s="926">
        <v>2858760190</v>
      </c>
      <c r="F21" s="1016">
        <v>111474977</v>
      </c>
      <c r="G21" s="1016">
        <v>131655358</v>
      </c>
      <c r="H21" s="963">
        <v>58</v>
      </c>
      <c r="I21" s="963" t="s">
        <v>262</v>
      </c>
      <c r="J21" s="950">
        <v>71129989656</v>
      </c>
      <c r="K21" s="950">
        <v>3995078867</v>
      </c>
      <c r="L21" s="950">
        <v>155781918</v>
      </c>
      <c r="M21" s="950">
        <v>183962954</v>
      </c>
      <c r="O21" s="512"/>
      <c r="P21" s="10"/>
      <c r="Q21" s="709"/>
      <c r="R21" s="10"/>
      <c r="S21" s="10"/>
      <c r="T21" s="10"/>
      <c r="U21" s="10"/>
      <c r="V21" s="712"/>
      <c r="W21" s="707"/>
      <c r="X21" s="713"/>
      <c r="Y21" s="713"/>
    </row>
    <row r="22" spans="1:25" ht="15" x14ac:dyDescent="0.2">
      <c r="A22" s="708" t="s">
        <v>1459</v>
      </c>
      <c r="B22" s="942">
        <v>59</v>
      </c>
      <c r="C22" s="942" t="s">
        <v>263</v>
      </c>
      <c r="D22" s="926">
        <v>387719606</v>
      </c>
      <c r="E22" s="926">
        <v>23837597</v>
      </c>
      <c r="F22" s="1016">
        <v>929348</v>
      </c>
      <c r="G22" s="1016">
        <v>1096494</v>
      </c>
      <c r="H22" s="963">
        <v>59</v>
      </c>
      <c r="I22" s="963" t="s">
        <v>263</v>
      </c>
      <c r="J22" s="950">
        <v>471714568</v>
      </c>
      <c r="K22" s="950">
        <v>28162494</v>
      </c>
      <c r="L22" s="950">
        <v>1097930</v>
      </c>
      <c r="M22" s="950">
        <v>1294406</v>
      </c>
      <c r="O22" s="512"/>
      <c r="P22" s="10"/>
      <c r="Q22" s="709"/>
      <c r="R22" s="10"/>
      <c r="S22" s="10"/>
      <c r="T22" s="10"/>
      <c r="U22" s="10"/>
      <c r="V22" s="10"/>
      <c r="W22" s="10"/>
      <c r="X22" s="10"/>
      <c r="Y22" s="10"/>
    </row>
    <row r="23" spans="1:25" ht="15" x14ac:dyDescent="0.2">
      <c r="A23" s="708"/>
      <c r="B23" s="858"/>
      <c r="C23" s="858"/>
      <c r="D23" s="858"/>
      <c r="E23" s="858"/>
      <c r="F23" s="858"/>
      <c r="G23" s="858"/>
      <c r="H23" s="858"/>
      <c r="I23" s="858"/>
      <c r="J23" s="858"/>
      <c r="K23" s="858"/>
      <c r="L23" s="858"/>
      <c r="M23" s="858"/>
      <c r="O23" s="504"/>
      <c r="P23" s="10"/>
      <c r="Q23" s="709"/>
      <c r="R23" s="10"/>
      <c r="S23" s="10"/>
      <c r="T23" s="10"/>
      <c r="U23" s="10"/>
      <c r="V23" s="10"/>
      <c r="W23" s="10"/>
      <c r="X23" s="10"/>
      <c r="Y23" s="10"/>
    </row>
    <row r="24" spans="1:25" ht="13.5" thickBot="1" x14ac:dyDescent="0.25">
      <c r="A24" s="708"/>
      <c r="B24" s="1013" t="s">
        <v>288</v>
      </c>
      <c r="C24" s="858"/>
      <c r="D24" s="858"/>
      <c r="E24" s="858"/>
      <c r="F24" s="858"/>
      <c r="G24" s="858"/>
      <c r="H24" s="858"/>
      <c r="I24" s="858"/>
      <c r="J24" s="858"/>
      <c r="K24" s="858"/>
      <c r="L24" s="858"/>
      <c r="M24" s="858"/>
      <c r="O24" s="503"/>
      <c r="P24" s="10"/>
      <c r="Q24" s="709"/>
      <c r="R24" s="10"/>
      <c r="S24" s="10"/>
      <c r="T24" s="10"/>
      <c r="U24" s="10"/>
      <c r="V24" s="10"/>
      <c r="W24" s="10"/>
      <c r="X24" s="10"/>
      <c r="Y24" s="10"/>
    </row>
    <row r="25" spans="1:25" ht="15" x14ac:dyDescent="0.25">
      <c r="A25" s="708"/>
      <c r="B25" s="897" t="s">
        <v>244</v>
      </c>
      <c r="C25" s="898" t="s">
        <v>245</v>
      </c>
      <c r="D25" s="899"/>
      <c r="E25" s="899"/>
      <c r="F25" s="740"/>
      <c r="G25" s="741"/>
      <c r="H25" s="897" t="s">
        <v>244</v>
      </c>
      <c r="I25" s="898" t="s">
        <v>245</v>
      </c>
      <c r="J25" s="899"/>
      <c r="K25" s="899"/>
      <c r="L25" s="740"/>
      <c r="M25" s="741"/>
      <c r="O25" s="505"/>
      <c r="P25" s="10"/>
      <c r="Q25" s="709"/>
      <c r="R25" s="10"/>
      <c r="S25" s="10"/>
      <c r="T25" s="10"/>
      <c r="U25" s="10"/>
      <c r="V25" s="10"/>
      <c r="W25" s="10"/>
      <c r="X25" s="10"/>
      <c r="Y25" s="10"/>
    </row>
    <row r="26" spans="1:25" ht="15" x14ac:dyDescent="0.25">
      <c r="A26" s="708"/>
      <c r="B26" s="900" t="s">
        <v>246</v>
      </c>
      <c r="C26" s="901" t="s">
        <v>248</v>
      </c>
      <c r="D26" s="902"/>
      <c r="E26" s="902"/>
      <c r="F26" s="742"/>
      <c r="G26" s="743"/>
      <c r="H26" s="900" t="s">
        <v>246</v>
      </c>
      <c r="I26" s="901" t="s">
        <v>247</v>
      </c>
      <c r="J26" s="902"/>
      <c r="K26" s="902"/>
      <c r="L26" s="742"/>
      <c r="M26" s="743"/>
      <c r="O26" s="511"/>
      <c r="P26" s="10"/>
      <c r="Q26" s="709"/>
      <c r="R26" s="10"/>
      <c r="S26" s="10"/>
      <c r="T26" s="10"/>
      <c r="U26" s="10"/>
      <c r="V26" s="10"/>
      <c r="W26" s="10"/>
      <c r="X26" s="10"/>
      <c r="Y26" s="10"/>
    </row>
    <row r="27" spans="1:25" ht="15" x14ac:dyDescent="0.25">
      <c r="A27" s="708"/>
      <c r="B27" s="900" t="s">
        <v>249</v>
      </c>
      <c r="C27" s="901" t="s">
        <v>1683</v>
      </c>
      <c r="D27" s="902"/>
      <c r="E27" s="902"/>
      <c r="F27" s="742"/>
      <c r="G27" s="743"/>
      <c r="H27" s="900" t="s">
        <v>249</v>
      </c>
      <c r="I27" s="901" t="s">
        <v>1683</v>
      </c>
      <c r="J27" s="902"/>
      <c r="K27" s="902"/>
      <c r="L27" s="742"/>
      <c r="M27" s="743"/>
      <c r="O27" s="10"/>
      <c r="P27" s="10"/>
      <c r="Q27" s="10"/>
      <c r="R27" s="10"/>
      <c r="S27" s="10"/>
      <c r="T27" s="10"/>
      <c r="U27" s="10"/>
      <c r="V27" s="10"/>
      <c r="W27" s="10"/>
      <c r="X27" s="10"/>
      <c r="Y27" s="10"/>
    </row>
    <row r="28" spans="1:25" ht="26.25" x14ac:dyDescent="0.25">
      <c r="A28" s="708"/>
      <c r="B28" s="900" t="s">
        <v>282</v>
      </c>
      <c r="C28" s="903" t="s">
        <v>283</v>
      </c>
      <c r="D28" s="902"/>
      <c r="E28" s="902"/>
      <c r="F28" s="742"/>
      <c r="G28" s="743"/>
      <c r="H28" s="900" t="s">
        <v>282</v>
      </c>
      <c r="I28" s="903" t="s">
        <v>283</v>
      </c>
      <c r="J28" s="902"/>
      <c r="K28" s="902"/>
      <c r="L28" s="742"/>
      <c r="M28" s="743"/>
      <c r="O28" s="10"/>
      <c r="P28" s="10"/>
      <c r="Q28" s="10"/>
      <c r="R28" s="10"/>
      <c r="S28" s="10"/>
      <c r="T28" s="10"/>
      <c r="U28" s="10"/>
      <c r="V28" s="10"/>
      <c r="W28" s="10"/>
      <c r="X28" s="10"/>
      <c r="Y28" s="10"/>
    </row>
    <row r="29" spans="1:25" ht="15" x14ac:dyDescent="0.25">
      <c r="A29" s="708"/>
      <c r="B29" s="904"/>
      <c r="C29" s="902"/>
      <c r="D29" s="902"/>
      <c r="E29" s="902"/>
      <c r="F29" s="742"/>
      <c r="G29" s="743"/>
      <c r="H29" s="904"/>
      <c r="I29" s="902"/>
      <c r="J29" s="902"/>
      <c r="K29" s="902"/>
      <c r="L29" s="742"/>
      <c r="M29" s="743"/>
      <c r="O29" s="715"/>
      <c r="P29" s="716"/>
      <c r="Q29" s="716"/>
      <c r="R29" s="716"/>
      <c r="S29" s="10"/>
      <c r="T29" s="10"/>
      <c r="U29" s="10"/>
      <c r="V29" s="10"/>
      <c r="W29" s="10"/>
      <c r="X29" s="10"/>
      <c r="Y29" s="10"/>
    </row>
    <row r="30" spans="1:25" ht="15.75" thickBot="1" x14ac:dyDescent="0.3">
      <c r="A30" s="708"/>
      <c r="B30" s="904"/>
      <c r="C30" s="902"/>
      <c r="D30" s="902"/>
      <c r="E30" s="902"/>
      <c r="F30" s="742"/>
      <c r="G30" s="743"/>
      <c r="H30" s="904"/>
      <c r="I30" s="902"/>
      <c r="J30" s="902"/>
      <c r="K30" s="902"/>
      <c r="L30" s="742"/>
      <c r="M30" s="743"/>
      <c r="O30" s="715"/>
      <c r="P30" s="716"/>
      <c r="Q30" s="716"/>
      <c r="R30" s="716"/>
      <c r="S30" s="10"/>
      <c r="T30" s="10"/>
      <c r="U30" s="10"/>
      <c r="V30" s="10"/>
      <c r="W30" s="10"/>
      <c r="X30" s="10"/>
      <c r="Y30" s="10"/>
    </row>
    <row r="31" spans="1:25" ht="25.5" x14ac:dyDescent="0.2">
      <c r="A31" s="708"/>
      <c r="B31" s="905" t="s">
        <v>250</v>
      </c>
      <c r="C31" s="906" t="s">
        <v>251</v>
      </c>
      <c r="D31" s="907" t="s">
        <v>284</v>
      </c>
      <c r="E31" s="908" t="s">
        <v>252</v>
      </c>
      <c r="F31" s="917" t="s">
        <v>278</v>
      </c>
      <c r="G31" s="917" t="s">
        <v>253</v>
      </c>
      <c r="H31" s="905" t="s">
        <v>250</v>
      </c>
      <c r="I31" s="906" t="s">
        <v>251</v>
      </c>
      <c r="J31" s="907" t="s">
        <v>284</v>
      </c>
      <c r="K31" s="908" t="s">
        <v>252</v>
      </c>
      <c r="L31" s="917" t="s">
        <v>278</v>
      </c>
      <c r="M31" s="919" t="s">
        <v>253</v>
      </c>
      <c r="O31" s="715"/>
      <c r="P31" s="716"/>
      <c r="Q31" s="716"/>
      <c r="R31" s="716"/>
      <c r="S31" s="10"/>
      <c r="T31" s="10"/>
      <c r="U31" s="10"/>
      <c r="V31" s="10"/>
      <c r="W31" s="10"/>
      <c r="X31" s="10"/>
      <c r="Y31" s="10"/>
    </row>
    <row r="32" spans="1:25" x14ac:dyDescent="0.2">
      <c r="A32" s="708" t="s">
        <v>1465</v>
      </c>
      <c r="B32" s="909">
        <v>0</v>
      </c>
      <c r="C32" s="910" t="s">
        <v>258</v>
      </c>
      <c r="D32" s="911">
        <v>1012459229</v>
      </c>
      <c r="E32" s="912">
        <v>22015166</v>
      </c>
      <c r="F32" s="918">
        <v>836267</v>
      </c>
      <c r="G32" s="918">
        <v>943100</v>
      </c>
      <c r="H32" s="909">
        <v>0</v>
      </c>
      <c r="I32" s="910" t="s">
        <v>258</v>
      </c>
      <c r="J32" s="911">
        <v>186294497</v>
      </c>
      <c r="K32" s="912">
        <v>2789818</v>
      </c>
      <c r="L32" s="918">
        <v>106307</v>
      </c>
      <c r="M32" s="920">
        <v>120881</v>
      </c>
      <c r="O32" s="715"/>
      <c r="P32" s="716"/>
      <c r="Q32" s="716"/>
      <c r="R32" s="716"/>
      <c r="S32" s="10"/>
      <c r="T32" s="10"/>
      <c r="U32" s="10"/>
      <c r="V32" s="10"/>
      <c r="W32" s="10"/>
      <c r="X32" s="10"/>
      <c r="Y32" s="10"/>
    </row>
    <row r="33" spans="1:25" x14ac:dyDescent="0.2">
      <c r="A33" s="708" t="s">
        <v>1451</v>
      </c>
      <c r="B33" s="909">
        <v>2</v>
      </c>
      <c r="C33" s="910" t="s">
        <v>254</v>
      </c>
      <c r="D33" s="911">
        <v>348084364</v>
      </c>
      <c r="E33" s="912">
        <v>45062771</v>
      </c>
      <c r="F33" s="918">
        <v>1712634</v>
      </c>
      <c r="G33" s="918">
        <v>1936622</v>
      </c>
      <c r="H33" s="909">
        <v>2</v>
      </c>
      <c r="I33" s="910" t="s">
        <v>254</v>
      </c>
      <c r="J33" s="911">
        <v>604467877</v>
      </c>
      <c r="K33" s="912">
        <v>79588904</v>
      </c>
      <c r="L33" s="918">
        <v>3022334</v>
      </c>
      <c r="M33" s="920">
        <v>3410422</v>
      </c>
      <c r="O33" s="715"/>
      <c r="P33" s="716"/>
      <c r="Q33" s="716"/>
      <c r="R33" s="716"/>
      <c r="S33" s="10"/>
      <c r="T33" s="10"/>
      <c r="U33" s="10"/>
      <c r="V33" s="10"/>
      <c r="W33" s="10"/>
      <c r="X33" s="10"/>
      <c r="Y33" s="10"/>
    </row>
    <row r="34" spans="1:25" x14ac:dyDescent="0.2">
      <c r="A34" s="708" t="s">
        <v>1466</v>
      </c>
      <c r="B34" s="909">
        <v>4</v>
      </c>
      <c r="C34" s="910" t="s">
        <v>255</v>
      </c>
      <c r="D34" s="911">
        <v>51903852946</v>
      </c>
      <c r="E34" s="912">
        <v>2796273109</v>
      </c>
      <c r="F34" s="918">
        <v>106276591</v>
      </c>
      <c r="G34" s="918">
        <v>120147423</v>
      </c>
      <c r="H34" s="909">
        <v>4</v>
      </c>
      <c r="I34" s="910" t="s">
        <v>255</v>
      </c>
      <c r="J34" s="911">
        <v>65861353403</v>
      </c>
      <c r="K34" s="912">
        <v>3755639369</v>
      </c>
      <c r="L34" s="918">
        <v>142691736</v>
      </c>
      <c r="M34" s="920">
        <v>161195768</v>
      </c>
      <c r="O34" s="715"/>
      <c r="P34" s="716"/>
      <c r="Q34" s="716"/>
      <c r="R34" s="716"/>
      <c r="S34" s="10"/>
      <c r="T34" s="10"/>
      <c r="U34" s="10"/>
      <c r="V34" s="10"/>
      <c r="W34" s="10"/>
      <c r="X34" s="10"/>
      <c r="Y34" s="10"/>
    </row>
    <row r="35" spans="1:25" x14ac:dyDescent="0.2">
      <c r="A35" s="708" t="s">
        <v>1463</v>
      </c>
      <c r="B35" s="909">
        <v>8</v>
      </c>
      <c r="C35" s="910" t="s">
        <v>259</v>
      </c>
      <c r="D35" s="911">
        <v>1304982362</v>
      </c>
      <c r="E35" s="912">
        <v>497688345</v>
      </c>
      <c r="F35" s="918">
        <v>18936215</v>
      </c>
      <c r="G35" s="918">
        <v>21455765</v>
      </c>
      <c r="H35" s="909">
        <v>8</v>
      </c>
      <c r="I35" s="910" t="s">
        <v>259</v>
      </c>
      <c r="J35" s="911">
        <v>420521780</v>
      </c>
      <c r="K35" s="912">
        <v>60389515</v>
      </c>
      <c r="L35" s="918">
        <v>2295488</v>
      </c>
      <c r="M35" s="920">
        <v>2594877</v>
      </c>
      <c r="O35" s="715"/>
      <c r="P35" s="716"/>
      <c r="Q35" s="716"/>
      <c r="R35" s="716"/>
      <c r="S35" s="10"/>
      <c r="T35" s="10"/>
      <c r="U35" s="10"/>
      <c r="V35" s="10"/>
      <c r="W35" s="10"/>
      <c r="X35" s="10"/>
      <c r="Y35" s="10"/>
    </row>
    <row r="36" spans="1:25" x14ac:dyDescent="0.2">
      <c r="A36" s="708" t="s">
        <v>1455</v>
      </c>
      <c r="B36" s="909">
        <v>10</v>
      </c>
      <c r="C36" s="910" t="s">
        <v>260</v>
      </c>
      <c r="D36" s="911">
        <v>2438042731</v>
      </c>
      <c r="E36" s="912">
        <v>310442590</v>
      </c>
      <c r="F36" s="918">
        <v>11795917</v>
      </c>
      <c r="G36" s="918">
        <v>13327843</v>
      </c>
      <c r="H36" s="909">
        <v>10</v>
      </c>
      <c r="I36" s="910" t="s">
        <v>260</v>
      </c>
      <c r="J36" s="911">
        <v>1237482230</v>
      </c>
      <c r="K36" s="912">
        <v>174438103</v>
      </c>
      <c r="L36" s="918">
        <v>6628505</v>
      </c>
      <c r="M36" s="920">
        <v>7492394</v>
      </c>
      <c r="O36" s="715"/>
      <c r="P36" s="716"/>
      <c r="Q36" s="716"/>
      <c r="R36" s="716"/>
      <c r="S36" s="10"/>
      <c r="T36" s="10"/>
      <c r="U36" s="10"/>
      <c r="V36" s="10"/>
      <c r="W36" s="10"/>
      <c r="X36" s="10"/>
      <c r="Y36" s="10"/>
    </row>
    <row r="37" spans="1:25" ht="25.5" x14ac:dyDescent="0.2">
      <c r="A37" s="708" t="s">
        <v>1452</v>
      </c>
      <c r="B37" s="909">
        <v>32</v>
      </c>
      <c r="C37" s="910" t="s">
        <v>256</v>
      </c>
      <c r="D37" s="911">
        <v>1265159154</v>
      </c>
      <c r="E37" s="912">
        <v>221688967</v>
      </c>
      <c r="F37" s="918">
        <v>8421322</v>
      </c>
      <c r="G37" s="918">
        <v>9506780</v>
      </c>
      <c r="H37" s="909">
        <v>32</v>
      </c>
      <c r="I37" s="910" t="s">
        <v>256</v>
      </c>
      <c r="J37" s="911">
        <v>1293177184</v>
      </c>
      <c r="K37" s="912">
        <v>214957532</v>
      </c>
      <c r="L37" s="918">
        <v>8165536</v>
      </c>
      <c r="M37" s="920">
        <v>9219042</v>
      </c>
      <c r="O37" s="715"/>
      <c r="P37" s="716"/>
      <c r="Q37" s="716"/>
      <c r="R37" s="716"/>
      <c r="S37" s="10"/>
      <c r="T37" s="10"/>
      <c r="U37" s="10"/>
      <c r="V37" s="10"/>
      <c r="W37" s="10"/>
      <c r="X37" s="10"/>
      <c r="Y37" s="10"/>
    </row>
    <row r="38" spans="1:25" ht="25.5" x14ac:dyDescent="0.2">
      <c r="A38" s="708" t="s">
        <v>1460</v>
      </c>
      <c r="B38" s="909">
        <v>55</v>
      </c>
      <c r="C38" s="910" t="s">
        <v>261</v>
      </c>
      <c r="D38" s="911">
        <v>20586752601</v>
      </c>
      <c r="E38" s="912">
        <v>179079522</v>
      </c>
      <c r="F38" s="918">
        <v>6801810</v>
      </c>
      <c r="G38" s="918">
        <v>7679220</v>
      </c>
      <c r="H38" s="909">
        <v>55</v>
      </c>
      <c r="I38" s="910" t="s">
        <v>261</v>
      </c>
      <c r="J38" s="911">
        <v>1056398473</v>
      </c>
      <c r="K38" s="912">
        <v>127526585</v>
      </c>
      <c r="L38" s="918">
        <v>4852352</v>
      </c>
      <c r="M38" s="920">
        <v>5498518</v>
      </c>
      <c r="O38" s="715"/>
      <c r="P38" s="716"/>
      <c r="Q38" s="716"/>
      <c r="R38" s="716"/>
      <c r="S38" s="10"/>
      <c r="T38" s="10"/>
      <c r="U38" s="10"/>
      <c r="V38" s="10"/>
      <c r="W38" s="10"/>
      <c r="X38" s="10"/>
      <c r="Y38" s="10"/>
    </row>
    <row r="39" spans="1:25" x14ac:dyDescent="0.2">
      <c r="A39" s="708" t="s">
        <v>1448</v>
      </c>
      <c r="B39" s="909">
        <v>56</v>
      </c>
      <c r="C39" s="910" t="s">
        <v>257</v>
      </c>
      <c r="D39" s="911">
        <v>50791492440</v>
      </c>
      <c r="E39" s="912">
        <v>2503810934</v>
      </c>
      <c r="F39" s="918">
        <v>95164401</v>
      </c>
      <c r="G39" s="918">
        <v>107596933</v>
      </c>
      <c r="H39" s="909">
        <v>56</v>
      </c>
      <c r="I39" s="910" t="s">
        <v>257</v>
      </c>
      <c r="J39" s="911">
        <v>65351322958</v>
      </c>
      <c r="K39" s="912">
        <v>3559233556</v>
      </c>
      <c r="L39" s="918">
        <v>135237962</v>
      </c>
      <c r="M39" s="920">
        <v>152798053</v>
      </c>
    </row>
    <row r="40" spans="1:25" x14ac:dyDescent="0.2">
      <c r="A40" s="708" t="s">
        <v>1447</v>
      </c>
      <c r="B40" s="909">
        <v>58</v>
      </c>
      <c r="C40" s="910" t="s">
        <v>262</v>
      </c>
      <c r="D40" s="911">
        <v>52404735958</v>
      </c>
      <c r="E40" s="912">
        <v>2770562672</v>
      </c>
      <c r="F40" s="918">
        <v>105298356</v>
      </c>
      <c r="G40" s="918">
        <v>119040335</v>
      </c>
      <c r="H40" s="909">
        <v>58</v>
      </c>
      <c r="I40" s="910" t="s">
        <v>262</v>
      </c>
      <c r="J40" s="911">
        <v>67248968019</v>
      </c>
      <c r="K40" s="912">
        <v>3853779993</v>
      </c>
      <c r="L40" s="918">
        <v>146425832</v>
      </c>
      <c r="M40" s="920">
        <v>165427518</v>
      </c>
    </row>
    <row r="41" spans="1:25" ht="13.5" thickBot="1" x14ac:dyDescent="0.25">
      <c r="A41" s="708" t="s">
        <v>1459</v>
      </c>
      <c r="B41" s="913">
        <v>59</v>
      </c>
      <c r="C41" s="914" t="s">
        <v>263</v>
      </c>
      <c r="D41" s="915">
        <v>300708870</v>
      </c>
      <c r="E41" s="916">
        <v>21644169</v>
      </c>
      <c r="F41" s="918">
        <v>822040</v>
      </c>
      <c r="G41" s="918">
        <v>927853</v>
      </c>
      <c r="H41" s="913">
        <v>59</v>
      </c>
      <c r="I41" s="914" t="s">
        <v>263</v>
      </c>
      <c r="J41" s="915">
        <v>623907734</v>
      </c>
      <c r="K41" s="916">
        <v>25663506</v>
      </c>
      <c r="L41" s="918">
        <v>975067</v>
      </c>
      <c r="M41" s="920">
        <v>1101698</v>
      </c>
    </row>
    <row r="42" spans="1:25" x14ac:dyDescent="0.2">
      <c r="A42" s="703"/>
      <c r="B42" s="858"/>
      <c r="C42" s="858"/>
      <c r="D42" s="858"/>
      <c r="E42" s="858"/>
      <c r="F42" s="858"/>
      <c r="G42" s="858"/>
      <c r="H42" s="858"/>
      <c r="I42" s="858"/>
      <c r="J42" s="858"/>
      <c r="K42" s="858"/>
      <c r="L42" s="858"/>
      <c r="M42" s="858"/>
    </row>
    <row r="43" spans="1:25" ht="13.5" thickBot="1" x14ac:dyDescent="0.25">
      <c r="A43" s="717" t="s">
        <v>280</v>
      </c>
      <c r="B43" s="1014" t="s">
        <v>287</v>
      </c>
      <c r="C43" s="790"/>
      <c r="D43" s="858"/>
      <c r="E43" s="858"/>
      <c r="F43" s="858"/>
      <c r="G43" s="858"/>
      <c r="H43" s="858"/>
      <c r="I43" s="858"/>
      <c r="J43" s="858"/>
      <c r="K43" s="858"/>
      <c r="L43" s="858"/>
      <c r="M43" s="858"/>
    </row>
    <row r="44" spans="1:25" ht="15" x14ac:dyDescent="0.25">
      <c r="A44" s="718"/>
      <c r="B44" s="966" t="s">
        <v>244</v>
      </c>
      <c r="C44" s="962" t="s">
        <v>245</v>
      </c>
      <c r="D44" s="958"/>
      <c r="E44" s="958"/>
      <c r="F44" s="740"/>
      <c r="G44" s="741"/>
      <c r="H44" s="897" t="s">
        <v>244</v>
      </c>
      <c r="I44" s="898" t="s">
        <v>245</v>
      </c>
      <c r="J44" s="740"/>
      <c r="K44" s="740"/>
      <c r="L44" s="740"/>
      <c r="M44" s="741"/>
    </row>
    <row r="45" spans="1:25" ht="15" x14ac:dyDescent="0.25">
      <c r="A45" s="718"/>
      <c r="B45" s="966" t="s">
        <v>246</v>
      </c>
      <c r="C45" s="962" t="s">
        <v>248</v>
      </c>
      <c r="D45" s="958"/>
      <c r="E45" s="958"/>
      <c r="F45" s="742"/>
      <c r="G45" s="743"/>
      <c r="H45" s="900" t="s">
        <v>246</v>
      </c>
      <c r="I45" s="901" t="s">
        <v>247</v>
      </c>
      <c r="J45" s="742"/>
      <c r="K45" s="742"/>
      <c r="L45" s="742"/>
      <c r="M45" s="743"/>
    </row>
    <row r="46" spans="1:25" ht="15" x14ac:dyDescent="0.25">
      <c r="A46" s="718"/>
      <c r="B46" s="966" t="s">
        <v>249</v>
      </c>
      <c r="C46" s="962" t="s">
        <v>1694</v>
      </c>
      <c r="D46" s="958"/>
      <c r="E46" s="958"/>
      <c r="F46" s="742"/>
      <c r="G46" s="743"/>
      <c r="H46" s="900" t="s">
        <v>249</v>
      </c>
      <c r="I46" s="901" t="s">
        <v>1694</v>
      </c>
      <c r="J46" s="902"/>
      <c r="K46" s="902"/>
      <c r="L46" s="742"/>
      <c r="M46" s="743"/>
    </row>
    <row r="47" spans="1:25" ht="26.25" x14ac:dyDescent="0.25">
      <c r="A47" s="718"/>
      <c r="B47" s="966" t="s">
        <v>282</v>
      </c>
      <c r="C47" s="954" t="s">
        <v>283</v>
      </c>
      <c r="D47" s="958"/>
      <c r="E47" s="958"/>
      <c r="F47" s="742"/>
      <c r="G47" s="743"/>
      <c r="H47" s="900" t="s">
        <v>282</v>
      </c>
      <c r="I47" s="903" t="s">
        <v>283</v>
      </c>
      <c r="J47" s="902"/>
      <c r="K47" s="902"/>
      <c r="L47" s="742"/>
      <c r="M47" s="743"/>
    </row>
    <row r="48" spans="1:25" ht="15" x14ac:dyDescent="0.25">
      <c r="A48" s="718"/>
      <c r="B48" s="945"/>
      <c r="C48" s="958"/>
      <c r="D48" s="958"/>
      <c r="E48" s="958"/>
      <c r="F48" s="742"/>
      <c r="G48" s="743"/>
      <c r="H48" s="904"/>
      <c r="I48" s="902"/>
      <c r="J48" s="902"/>
      <c r="K48" s="902"/>
      <c r="L48" s="742"/>
      <c r="M48" s="743"/>
    </row>
    <row r="49" spans="1:22" ht="15.75" thickBot="1" x14ac:dyDescent="0.3">
      <c r="A49" s="718"/>
      <c r="B49" s="945"/>
      <c r="C49" s="958"/>
      <c r="D49" s="958"/>
      <c r="E49" s="958"/>
      <c r="F49" s="742"/>
      <c r="G49" s="743"/>
      <c r="H49" s="904"/>
      <c r="I49" s="902"/>
      <c r="J49" s="902"/>
      <c r="K49" s="902"/>
      <c r="L49" s="742"/>
      <c r="M49" s="743"/>
    </row>
    <row r="50" spans="1:22" ht="25.5" x14ac:dyDescent="0.2">
      <c r="A50" s="718"/>
      <c r="B50" s="962" t="s">
        <v>250</v>
      </c>
      <c r="C50" s="962" t="s">
        <v>251</v>
      </c>
      <c r="D50" s="962" t="s">
        <v>284</v>
      </c>
      <c r="E50" s="939" t="s">
        <v>252</v>
      </c>
      <c r="F50" s="939" t="s">
        <v>278</v>
      </c>
      <c r="G50" s="939" t="s">
        <v>253</v>
      </c>
      <c r="H50" s="928" t="s">
        <v>250</v>
      </c>
      <c r="I50" s="901" t="s">
        <v>251</v>
      </c>
      <c r="J50" s="957" t="s">
        <v>284</v>
      </c>
      <c r="K50" s="953" t="s">
        <v>252</v>
      </c>
      <c r="L50" s="1031" t="s">
        <v>278</v>
      </c>
      <c r="M50" s="963" t="s">
        <v>253</v>
      </c>
    </row>
    <row r="51" spans="1:22" x14ac:dyDescent="0.2">
      <c r="A51" s="718" t="s">
        <v>1456</v>
      </c>
      <c r="B51" s="962" t="s">
        <v>264</v>
      </c>
      <c r="C51" s="962" t="s">
        <v>186</v>
      </c>
      <c r="D51" s="965">
        <v>509406826</v>
      </c>
      <c r="E51" s="961">
        <v>8040030</v>
      </c>
      <c r="F51" s="961">
        <v>313307</v>
      </c>
      <c r="G51" s="961">
        <v>369252</v>
      </c>
      <c r="H51" s="928" t="s">
        <v>264</v>
      </c>
      <c r="I51" s="901" t="s">
        <v>186</v>
      </c>
      <c r="J51" s="947">
        <v>53559844</v>
      </c>
      <c r="K51" s="931">
        <v>7465359</v>
      </c>
      <c r="L51" s="1032">
        <v>291125</v>
      </c>
      <c r="M51" s="950">
        <v>343885</v>
      </c>
    </row>
    <row r="52" spans="1:22" x14ac:dyDescent="0.2">
      <c r="A52" s="718" t="s">
        <v>1453</v>
      </c>
      <c r="B52" s="962" t="s">
        <v>265</v>
      </c>
      <c r="C52" s="962" t="s">
        <v>210</v>
      </c>
      <c r="D52" s="965">
        <v>315879744</v>
      </c>
      <c r="E52" s="961">
        <v>8460026</v>
      </c>
      <c r="F52" s="961">
        <v>330091</v>
      </c>
      <c r="G52" s="961">
        <v>390505</v>
      </c>
      <c r="H52" s="928" t="s">
        <v>265</v>
      </c>
      <c r="I52" s="901" t="s">
        <v>210</v>
      </c>
      <c r="J52" s="947">
        <v>120631435</v>
      </c>
      <c r="K52" s="931">
        <v>7784023</v>
      </c>
      <c r="L52" s="1032">
        <v>303523</v>
      </c>
      <c r="M52" s="950">
        <v>358535</v>
      </c>
    </row>
    <row r="53" spans="1:22" x14ac:dyDescent="0.2">
      <c r="A53" s="718" t="s">
        <v>1464</v>
      </c>
      <c r="B53" s="962" t="s">
        <v>266</v>
      </c>
      <c r="C53" s="962" t="s">
        <v>187</v>
      </c>
      <c r="D53" s="965">
        <v>1452710911</v>
      </c>
      <c r="E53" s="961">
        <v>568039366</v>
      </c>
      <c r="F53" s="961">
        <v>22129829</v>
      </c>
      <c r="G53" s="961">
        <v>26031657</v>
      </c>
      <c r="H53" s="928" t="s">
        <v>266</v>
      </c>
      <c r="I53" s="901" t="s">
        <v>187</v>
      </c>
      <c r="J53" s="947">
        <v>518715904</v>
      </c>
      <c r="K53" s="931">
        <v>56136615</v>
      </c>
      <c r="L53" s="1032">
        <v>2188566</v>
      </c>
      <c r="M53" s="950">
        <v>2583330</v>
      </c>
    </row>
    <row r="54" spans="1:22" x14ac:dyDescent="0.2">
      <c r="A54" s="718" t="s">
        <v>1449</v>
      </c>
      <c r="B54" s="962" t="s">
        <v>267</v>
      </c>
      <c r="C54" s="962" t="s">
        <v>268</v>
      </c>
      <c r="D54" s="965">
        <v>15882251122</v>
      </c>
      <c r="E54" s="961">
        <v>1003076389</v>
      </c>
      <c r="F54" s="961">
        <v>39114643</v>
      </c>
      <c r="G54" s="961">
        <v>46196817</v>
      </c>
      <c r="H54" s="928" t="s">
        <v>267</v>
      </c>
      <c r="I54" s="901" t="s">
        <v>268</v>
      </c>
      <c r="J54" s="947">
        <v>23762377475</v>
      </c>
      <c r="K54" s="931">
        <v>1425438360</v>
      </c>
      <c r="L54" s="1032">
        <v>55581193</v>
      </c>
      <c r="M54" s="950">
        <v>65633613</v>
      </c>
    </row>
    <row r="55" spans="1:22" x14ac:dyDescent="0.2">
      <c r="A55" s="718" t="s">
        <v>1457</v>
      </c>
      <c r="B55" s="962" t="s">
        <v>269</v>
      </c>
      <c r="C55" s="962" t="s">
        <v>188</v>
      </c>
      <c r="D55" s="965">
        <v>155136493</v>
      </c>
      <c r="E55" s="961">
        <v>18773672</v>
      </c>
      <c r="F55" s="961">
        <v>732333</v>
      </c>
      <c r="G55" s="961">
        <v>865850</v>
      </c>
      <c r="H55" s="928" t="s">
        <v>269</v>
      </c>
      <c r="I55" s="901" t="s">
        <v>188</v>
      </c>
      <c r="J55" s="947">
        <v>80429933</v>
      </c>
      <c r="K55" s="931">
        <v>15378000</v>
      </c>
      <c r="L55" s="1032">
        <v>599736</v>
      </c>
      <c r="M55" s="950">
        <v>708535</v>
      </c>
    </row>
    <row r="56" spans="1:22" ht="15" x14ac:dyDescent="0.2">
      <c r="A56" s="718" t="s">
        <v>1461</v>
      </c>
      <c r="B56" s="962" t="s">
        <v>270</v>
      </c>
      <c r="C56" s="962" t="s">
        <v>271</v>
      </c>
      <c r="D56" s="965">
        <v>10824971840</v>
      </c>
      <c r="E56" s="961">
        <v>123074887</v>
      </c>
      <c r="F56" s="961">
        <v>4794865</v>
      </c>
      <c r="G56" s="961">
        <v>5639159</v>
      </c>
      <c r="H56" s="928" t="s">
        <v>270</v>
      </c>
      <c r="I56" s="901" t="s">
        <v>271</v>
      </c>
      <c r="J56" s="947">
        <v>568076773</v>
      </c>
      <c r="K56" s="931">
        <v>89783531</v>
      </c>
      <c r="L56" s="1032">
        <v>3499823</v>
      </c>
      <c r="M56" s="950">
        <v>4125171</v>
      </c>
      <c r="S56" s="833" t="s">
        <v>250</v>
      </c>
      <c r="T56" s="833" t="s">
        <v>251</v>
      </c>
      <c r="U56" s="833" t="s">
        <v>284</v>
      </c>
      <c r="V56" s="833" t="s">
        <v>253</v>
      </c>
    </row>
    <row r="57" spans="1:22" ht="15" x14ac:dyDescent="0.2">
      <c r="A57" s="718" t="s">
        <v>1450</v>
      </c>
      <c r="B57" s="962" t="s">
        <v>272</v>
      </c>
      <c r="C57" s="962" t="s">
        <v>273</v>
      </c>
      <c r="D57" s="965">
        <v>8244182694</v>
      </c>
      <c r="E57" s="961">
        <v>199072069</v>
      </c>
      <c r="F57" s="961">
        <v>7761046</v>
      </c>
      <c r="G57" s="961">
        <v>9156577</v>
      </c>
      <c r="H57" s="928" t="s">
        <v>272</v>
      </c>
      <c r="I57" s="901" t="s">
        <v>273</v>
      </c>
      <c r="J57" s="947">
        <v>9340007640</v>
      </c>
      <c r="K57" s="931">
        <v>332460350</v>
      </c>
      <c r="L57" s="1032">
        <v>12959915</v>
      </c>
      <c r="M57" s="950">
        <v>15282108</v>
      </c>
      <c r="S57" s="834" t="s">
        <v>264</v>
      </c>
      <c r="T57" s="835" t="s">
        <v>186</v>
      </c>
      <c r="U57" s="836">
        <v>23299453</v>
      </c>
      <c r="V57" s="836">
        <v>103590</v>
      </c>
    </row>
    <row r="58" spans="1:22" ht="15" x14ac:dyDescent="0.2">
      <c r="A58" s="718" t="s">
        <v>1458</v>
      </c>
      <c r="B58" s="962" t="s">
        <v>274</v>
      </c>
      <c r="C58" s="962" t="s">
        <v>193</v>
      </c>
      <c r="D58" s="965">
        <v>352538346</v>
      </c>
      <c r="E58" s="961">
        <v>37530091</v>
      </c>
      <c r="F58" s="961">
        <v>1463139</v>
      </c>
      <c r="G58" s="961">
        <v>1726397</v>
      </c>
      <c r="H58" s="928" t="s">
        <v>274</v>
      </c>
      <c r="I58" s="901" t="s">
        <v>193</v>
      </c>
      <c r="J58" s="947">
        <v>249822388</v>
      </c>
      <c r="K58" s="931">
        <v>47704760</v>
      </c>
      <c r="L58" s="1032">
        <v>1862025</v>
      </c>
      <c r="M58" s="950">
        <v>2209701</v>
      </c>
      <c r="O58" s="287"/>
      <c r="S58" s="834" t="s">
        <v>265</v>
      </c>
      <c r="T58" s="835" t="s">
        <v>210</v>
      </c>
      <c r="U58" s="836">
        <v>41500277</v>
      </c>
      <c r="V58" s="836">
        <v>114038</v>
      </c>
    </row>
    <row r="59" spans="1:22" ht="15" x14ac:dyDescent="0.2">
      <c r="A59" s="718" t="s">
        <v>1462</v>
      </c>
      <c r="B59" s="962" t="s">
        <v>275</v>
      </c>
      <c r="C59" s="962" t="s">
        <v>194</v>
      </c>
      <c r="D59" s="965">
        <v>5899719073</v>
      </c>
      <c r="E59" s="961">
        <v>25968782</v>
      </c>
      <c r="F59" s="961">
        <v>1012455</v>
      </c>
      <c r="G59" s="961">
        <v>1195030</v>
      </c>
      <c r="H59" s="928" t="s">
        <v>275</v>
      </c>
      <c r="I59" s="901" t="s">
        <v>194</v>
      </c>
      <c r="J59" s="947">
        <v>459777642</v>
      </c>
      <c r="K59" s="931">
        <v>32998034</v>
      </c>
      <c r="L59" s="1032">
        <v>1285470</v>
      </c>
      <c r="M59" s="950">
        <v>1512138</v>
      </c>
      <c r="S59" s="834" t="s">
        <v>266</v>
      </c>
      <c r="T59" s="835" t="s">
        <v>187</v>
      </c>
      <c r="U59" s="836">
        <v>151068413</v>
      </c>
      <c r="V59" s="836">
        <v>941490</v>
      </c>
    </row>
    <row r="60" spans="1:22" ht="15.75" thickBot="1" x14ac:dyDescent="0.25">
      <c r="A60" s="718" t="s">
        <v>1454</v>
      </c>
      <c r="B60" s="962" t="s">
        <v>276</v>
      </c>
      <c r="C60" s="962" t="s">
        <v>277</v>
      </c>
      <c r="D60" s="965">
        <v>591332307</v>
      </c>
      <c r="E60" s="961">
        <v>100895184</v>
      </c>
      <c r="F60" s="961">
        <v>3934333</v>
      </c>
      <c r="G60" s="961">
        <v>4644851</v>
      </c>
      <c r="H60" s="968" t="s">
        <v>276</v>
      </c>
      <c r="I60" s="969" t="s">
        <v>277</v>
      </c>
      <c r="J60" s="970">
        <v>486948953</v>
      </c>
      <c r="K60" s="971">
        <v>90941052</v>
      </c>
      <c r="L60" s="1032">
        <v>3545494</v>
      </c>
      <c r="M60" s="950">
        <v>4183012</v>
      </c>
      <c r="S60" s="834" t="s">
        <v>267</v>
      </c>
      <c r="T60" s="835" t="s">
        <v>268</v>
      </c>
      <c r="U60" s="836">
        <v>9487616428</v>
      </c>
      <c r="V60" s="836">
        <v>23381519</v>
      </c>
    </row>
    <row r="61" spans="1:22" ht="15" x14ac:dyDescent="0.2">
      <c r="A61" s="718"/>
      <c r="B61" s="858"/>
      <c r="C61" s="858"/>
      <c r="D61" s="858"/>
      <c r="E61" s="858"/>
      <c r="F61" s="858"/>
      <c r="G61" s="858"/>
      <c r="H61" s="858"/>
      <c r="I61" s="858"/>
      <c r="J61" s="858"/>
      <c r="K61" s="858"/>
      <c r="L61" s="858"/>
      <c r="M61" s="858"/>
      <c r="S61" s="834" t="s">
        <v>269</v>
      </c>
      <c r="T61" s="835" t="s">
        <v>188</v>
      </c>
      <c r="U61" s="836">
        <v>39344411</v>
      </c>
      <c r="V61" s="836">
        <v>252497</v>
      </c>
    </row>
    <row r="62" spans="1:22" ht="15.75" thickBot="1" x14ac:dyDescent="0.25">
      <c r="A62" s="718"/>
      <c r="B62" s="1013" t="s">
        <v>288</v>
      </c>
      <c r="C62" s="858"/>
      <c r="D62" s="858"/>
      <c r="E62" s="858"/>
      <c r="F62" s="858"/>
      <c r="G62" s="858"/>
      <c r="H62" s="858"/>
      <c r="I62" s="858"/>
      <c r="J62" s="858"/>
      <c r="K62" s="858"/>
      <c r="L62" s="858"/>
      <c r="M62" s="858"/>
      <c r="S62" s="834" t="s">
        <v>270</v>
      </c>
      <c r="T62" s="835" t="s">
        <v>271</v>
      </c>
      <c r="U62" s="836">
        <v>207759496</v>
      </c>
      <c r="V62" s="836">
        <v>1335582</v>
      </c>
    </row>
    <row r="63" spans="1:22" ht="15" x14ac:dyDescent="0.25">
      <c r="A63" s="718"/>
      <c r="B63" s="921" t="s">
        <v>244</v>
      </c>
      <c r="C63" s="917" t="s">
        <v>245</v>
      </c>
      <c r="D63" s="922"/>
      <c r="E63" s="922"/>
      <c r="F63" s="740"/>
      <c r="G63" s="741"/>
      <c r="H63" s="921" t="s">
        <v>244</v>
      </c>
      <c r="I63" s="917" t="s">
        <v>245</v>
      </c>
      <c r="J63" s="922"/>
      <c r="K63" s="922"/>
      <c r="L63" s="740"/>
      <c r="M63" s="741"/>
      <c r="S63" s="834" t="s">
        <v>272</v>
      </c>
      <c r="T63" s="835" t="s">
        <v>273</v>
      </c>
      <c r="U63" s="836">
        <v>3668421356</v>
      </c>
      <c r="V63" s="836">
        <v>5350657</v>
      </c>
    </row>
    <row r="64" spans="1:22" ht="15" x14ac:dyDescent="0.25">
      <c r="A64" s="718"/>
      <c r="B64" s="921" t="s">
        <v>246</v>
      </c>
      <c r="C64" s="917" t="s">
        <v>248</v>
      </c>
      <c r="D64" s="922"/>
      <c r="E64" s="922"/>
      <c r="F64" s="742"/>
      <c r="G64" s="743"/>
      <c r="H64" s="921" t="s">
        <v>246</v>
      </c>
      <c r="I64" s="917" t="s">
        <v>247</v>
      </c>
      <c r="J64" s="922"/>
      <c r="K64" s="922"/>
      <c r="L64" s="742"/>
      <c r="M64" s="743"/>
      <c r="S64" s="834" t="s">
        <v>274</v>
      </c>
      <c r="T64" s="835" t="s">
        <v>193</v>
      </c>
      <c r="U64" s="836">
        <v>138704126</v>
      </c>
      <c r="V64" s="836">
        <v>869940</v>
      </c>
    </row>
    <row r="65" spans="1:22" ht="15" x14ac:dyDescent="0.25">
      <c r="A65" s="718"/>
      <c r="B65" s="921" t="s">
        <v>249</v>
      </c>
      <c r="C65" s="917" t="s">
        <v>1683</v>
      </c>
      <c r="D65" s="922"/>
      <c r="E65" s="922"/>
      <c r="F65" s="742"/>
      <c r="G65" s="743"/>
      <c r="H65" s="921" t="s">
        <v>249</v>
      </c>
      <c r="I65" s="917" t="s">
        <v>1683</v>
      </c>
      <c r="J65" s="922"/>
      <c r="K65" s="922"/>
      <c r="L65" s="742"/>
      <c r="M65" s="743"/>
      <c r="S65" s="834" t="s">
        <v>275</v>
      </c>
      <c r="T65" s="835" t="s">
        <v>194</v>
      </c>
      <c r="U65" s="836">
        <v>92148605</v>
      </c>
      <c r="V65" s="836">
        <v>392688</v>
      </c>
    </row>
    <row r="66" spans="1:22" ht="26.25" x14ac:dyDescent="0.25">
      <c r="A66" s="718"/>
      <c r="B66" s="921" t="s">
        <v>282</v>
      </c>
      <c r="C66" s="923" t="s">
        <v>283</v>
      </c>
      <c r="D66" s="922"/>
      <c r="E66" s="922"/>
      <c r="F66" s="742"/>
      <c r="G66" s="743"/>
      <c r="H66" s="921" t="s">
        <v>282</v>
      </c>
      <c r="I66" s="923" t="s">
        <v>283</v>
      </c>
      <c r="J66" s="922"/>
      <c r="K66" s="922"/>
      <c r="L66" s="742"/>
      <c r="M66" s="743"/>
      <c r="S66" s="834" t="s">
        <v>276</v>
      </c>
      <c r="T66" s="835" t="s">
        <v>277</v>
      </c>
      <c r="U66" s="836">
        <v>199600228</v>
      </c>
      <c r="V66" s="836">
        <v>1506665</v>
      </c>
    </row>
    <row r="67" spans="1:22" ht="15" x14ac:dyDescent="0.25">
      <c r="A67" s="718"/>
      <c r="B67" s="924"/>
      <c r="C67" s="922"/>
      <c r="D67" s="922"/>
      <c r="E67" s="922"/>
      <c r="F67" s="742"/>
      <c r="G67" s="743"/>
      <c r="H67" s="924"/>
      <c r="I67" s="922"/>
      <c r="J67" s="922"/>
      <c r="K67" s="922"/>
      <c r="L67" s="742"/>
      <c r="M67" s="743"/>
    </row>
    <row r="68" spans="1:22" ht="15" x14ac:dyDescent="0.25">
      <c r="A68" s="718"/>
      <c r="B68" s="924"/>
      <c r="C68" s="922"/>
      <c r="D68" s="922"/>
      <c r="E68" s="922"/>
      <c r="F68" s="742"/>
      <c r="G68" s="743"/>
      <c r="H68" s="924"/>
      <c r="I68" s="922"/>
      <c r="J68" s="922"/>
      <c r="K68" s="922"/>
      <c r="L68" s="742"/>
      <c r="M68" s="743"/>
    </row>
    <row r="69" spans="1:22" ht="25.5" x14ac:dyDescent="0.2">
      <c r="A69" s="718"/>
      <c r="B69" s="917" t="s">
        <v>250</v>
      </c>
      <c r="C69" s="917" t="s">
        <v>251</v>
      </c>
      <c r="D69" s="917" t="s">
        <v>284</v>
      </c>
      <c r="E69" s="917" t="s">
        <v>252</v>
      </c>
      <c r="F69" s="951" t="s">
        <v>278</v>
      </c>
      <c r="G69" s="917" t="s">
        <v>253</v>
      </c>
      <c r="H69" s="917" t="s">
        <v>250</v>
      </c>
      <c r="I69" s="917" t="s">
        <v>251</v>
      </c>
      <c r="J69" s="917" t="s">
        <v>284</v>
      </c>
      <c r="K69" s="917" t="s">
        <v>252</v>
      </c>
      <c r="L69" s="917" t="s">
        <v>278</v>
      </c>
      <c r="M69" s="917" t="s">
        <v>253</v>
      </c>
    </row>
    <row r="70" spans="1:22" x14ac:dyDescent="0.2">
      <c r="A70" s="718" t="s">
        <v>1456</v>
      </c>
      <c r="B70" s="917" t="s">
        <v>264</v>
      </c>
      <c r="C70" s="917" t="s">
        <v>186</v>
      </c>
      <c r="D70" s="918">
        <v>231632909</v>
      </c>
      <c r="E70" s="918">
        <v>5595361</v>
      </c>
      <c r="F70" s="952">
        <v>212831</v>
      </c>
      <c r="G70" s="918">
        <v>240821</v>
      </c>
      <c r="H70" s="917" t="s">
        <v>264</v>
      </c>
      <c r="I70" s="917" t="s">
        <v>186</v>
      </c>
      <c r="J70" s="918">
        <v>56938527</v>
      </c>
      <c r="K70" s="918">
        <v>6539164</v>
      </c>
      <c r="L70" s="918">
        <v>248691</v>
      </c>
      <c r="M70" s="918">
        <v>281684</v>
      </c>
    </row>
    <row r="71" spans="1:22" x14ac:dyDescent="0.2">
      <c r="A71" s="718" t="s">
        <v>1453</v>
      </c>
      <c r="B71" s="917" t="s">
        <v>265</v>
      </c>
      <c r="C71" s="917" t="s">
        <v>210</v>
      </c>
      <c r="D71" s="918">
        <v>232108287</v>
      </c>
      <c r="E71" s="918">
        <v>6236881</v>
      </c>
      <c r="F71" s="952">
        <v>237180</v>
      </c>
      <c r="G71" s="918">
        <v>267947</v>
      </c>
      <c r="H71" s="917" t="s">
        <v>265</v>
      </c>
      <c r="I71" s="917" t="s">
        <v>210</v>
      </c>
      <c r="J71" s="918">
        <v>101529991</v>
      </c>
      <c r="K71" s="918">
        <v>7110690</v>
      </c>
      <c r="L71" s="918">
        <v>270543</v>
      </c>
      <c r="M71" s="918">
        <v>306379</v>
      </c>
    </row>
    <row r="72" spans="1:22" x14ac:dyDescent="0.2">
      <c r="A72" s="718" t="s">
        <v>1464</v>
      </c>
      <c r="B72" s="917" t="s">
        <v>266</v>
      </c>
      <c r="C72" s="917" t="s">
        <v>187</v>
      </c>
      <c r="D72" s="918">
        <v>1221690074</v>
      </c>
      <c r="E72" s="918">
        <v>475614308</v>
      </c>
      <c r="F72" s="952">
        <v>18098205</v>
      </c>
      <c r="G72" s="918">
        <v>20510131</v>
      </c>
      <c r="H72" s="917" t="s">
        <v>266</v>
      </c>
      <c r="I72" s="917" t="s">
        <v>187</v>
      </c>
      <c r="J72" s="918">
        <v>363749347</v>
      </c>
      <c r="K72" s="918">
        <v>56238376</v>
      </c>
      <c r="L72" s="918">
        <v>2137047</v>
      </c>
      <c r="M72" s="918">
        <v>2414363</v>
      </c>
    </row>
    <row r="73" spans="1:22" x14ac:dyDescent="0.2">
      <c r="A73" s="718" t="s">
        <v>1449</v>
      </c>
      <c r="B73" s="917" t="s">
        <v>267</v>
      </c>
      <c r="C73" s="917" t="s">
        <v>268</v>
      </c>
      <c r="D73" s="918">
        <v>14633854908</v>
      </c>
      <c r="E73" s="918">
        <v>981530149</v>
      </c>
      <c r="F73" s="952">
        <v>37297934</v>
      </c>
      <c r="G73" s="918">
        <v>42159436</v>
      </c>
      <c r="H73" s="917" t="s">
        <v>267</v>
      </c>
      <c r="I73" s="917" t="s">
        <v>268</v>
      </c>
      <c r="J73" s="918">
        <v>21564034742</v>
      </c>
      <c r="K73" s="918">
        <v>1383906941</v>
      </c>
      <c r="L73" s="918">
        <v>52582657</v>
      </c>
      <c r="M73" s="918">
        <v>59414214</v>
      </c>
    </row>
    <row r="74" spans="1:22" x14ac:dyDescent="0.2">
      <c r="A74" s="718" t="s">
        <v>1457</v>
      </c>
      <c r="B74" s="917" t="s">
        <v>269</v>
      </c>
      <c r="C74" s="917" t="s">
        <v>188</v>
      </c>
      <c r="D74" s="918">
        <v>162969082</v>
      </c>
      <c r="E74" s="918">
        <v>18599844</v>
      </c>
      <c r="F74" s="952">
        <v>706476</v>
      </c>
      <c r="G74" s="918">
        <v>798032</v>
      </c>
      <c r="H74" s="917" t="s">
        <v>269</v>
      </c>
      <c r="I74" s="917" t="s">
        <v>188</v>
      </c>
      <c r="J74" s="918">
        <v>83646691</v>
      </c>
      <c r="K74" s="918">
        <v>15499060</v>
      </c>
      <c r="L74" s="918">
        <v>589429</v>
      </c>
      <c r="M74" s="918">
        <v>667251</v>
      </c>
    </row>
    <row r="75" spans="1:22" x14ac:dyDescent="0.2">
      <c r="A75" s="718" t="s">
        <v>1461</v>
      </c>
      <c r="B75" s="917" t="s">
        <v>270</v>
      </c>
      <c r="C75" s="917" t="s">
        <v>271</v>
      </c>
      <c r="D75" s="918">
        <v>11884241108</v>
      </c>
      <c r="E75" s="918">
        <v>116207403</v>
      </c>
      <c r="F75" s="952">
        <v>4411262</v>
      </c>
      <c r="G75" s="918">
        <v>4975550</v>
      </c>
      <c r="H75" s="917" t="s">
        <v>270</v>
      </c>
      <c r="I75" s="917" t="s">
        <v>271</v>
      </c>
      <c r="J75" s="918">
        <v>511797328</v>
      </c>
      <c r="K75" s="918">
        <v>82246963</v>
      </c>
      <c r="L75" s="918">
        <v>3127532</v>
      </c>
      <c r="M75" s="918">
        <v>3539595</v>
      </c>
    </row>
    <row r="76" spans="1:22" x14ac:dyDescent="0.2">
      <c r="A76" s="718" t="s">
        <v>1450</v>
      </c>
      <c r="B76" s="917" t="s">
        <v>272</v>
      </c>
      <c r="C76" s="917" t="s">
        <v>273</v>
      </c>
      <c r="D76" s="918">
        <v>8100592525</v>
      </c>
      <c r="E76" s="918">
        <v>183702987</v>
      </c>
      <c r="F76" s="952">
        <v>6981881</v>
      </c>
      <c r="G76" s="918">
        <v>7892559</v>
      </c>
      <c r="H76" s="917" t="s">
        <v>272</v>
      </c>
      <c r="I76" s="917" t="s">
        <v>273</v>
      </c>
      <c r="J76" s="918">
        <v>8931120992</v>
      </c>
      <c r="K76" s="918">
        <v>323775830</v>
      </c>
      <c r="L76" s="918">
        <v>12309197</v>
      </c>
      <c r="M76" s="918">
        <v>13924122</v>
      </c>
    </row>
    <row r="77" spans="1:22" x14ac:dyDescent="0.2">
      <c r="A77" s="718" t="s">
        <v>1458</v>
      </c>
      <c r="B77" s="917" t="s">
        <v>274</v>
      </c>
      <c r="C77" s="917" t="s">
        <v>193</v>
      </c>
      <c r="D77" s="918">
        <v>320078188</v>
      </c>
      <c r="E77" s="918">
        <v>36341679</v>
      </c>
      <c r="F77" s="952">
        <v>1380414</v>
      </c>
      <c r="G77" s="918">
        <v>1558062</v>
      </c>
      <c r="H77" s="917" t="s">
        <v>274</v>
      </c>
      <c r="I77" s="917" t="s">
        <v>193</v>
      </c>
      <c r="J77" s="918">
        <v>335160553</v>
      </c>
      <c r="K77" s="918">
        <v>53162371</v>
      </c>
      <c r="L77" s="918">
        <v>2021745</v>
      </c>
      <c r="M77" s="918">
        <v>2287337</v>
      </c>
    </row>
    <row r="78" spans="1:22" x14ac:dyDescent="0.2">
      <c r="A78" s="718" t="s">
        <v>1462</v>
      </c>
      <c r="B78" s="917" t="s">
        <v>275</v>
      </c>
      <c r="C78" s="917" t="s">
        <v>194</v>
      </c>
      <c r="D78" s="918">
        <v>5005940055</v>
      </c>
      <c r="E78" s="918">
        <v>23260909</v>
      </c>
      <c r="F78" s="952">
        <v>884413</v>
      </c>
      <c r="G78" s="918">
        <v>999947</v>
      </c>
      <c r="H78" s="917" t="s">
        <v>275</v>
      </c>
      <c r="I78" s="917" t="s">
        <v>194</v>
      </c>
      <c r="J78" s="918">
        <v>418934786</v>
      </c>
      <c r="K78" s="918">
        <v>27992423</v>
      </c>
      <c r="L78" s="918">
        <v>1067216</v>
      </c>
      <c r="M78" s="918">
        <v>1214567</v>
      </c>
    </row>
    <row r="79" spans="1:22" x14ac:dyDescent="0.2">
      <c r="A79" s="718" t="s">
        <v>1454</v>
      </c>
      <c r="B79" s="917" t="s">
        <v>276</v>
      </c>
      <c r="C79" s="917" t="s">
        <v>277</v>
      </c>
      <c r="D79" s="918">
        <v>432465520</v>
      </c>
      <c r="E79" s="918">
        <v>93179877</v>
      </c>
      <c r="F79" s="952">
        <v>3539144</v>
      </c>
      <c r="G79" s="918">
        <v>3994819</v>
      </c>
      <c r="H79" s="917" t="s">
        <v>276</v>
      </c>
      <c r="I79" s="917" t="s">
        <v>277</v>
      </c>
      <c r="J79" s="918">
        <v>456873626</v>
      </c>
      <c r="K79" s="918">
        <v>87733777</v>
      </c>
      <c r="L79" s="918">
        <v>3332853</v>
      </c>
      <c r="M79" s="918">
        <v>3763328</v>
      </c>
    </row>
    <row r="81" spans="1:8" ht="13.5" thickBot="1" x14ac:dyDescent="0.25"/>
    <row r="82" spans="1:8" ht="25.5" x14ac:dyDescent="0.2">
      <c r="A82" s="719" t="s">
        <v>1406</v>
      </c>
      <c r="B82" s="859" t="s">
        <v>289</v>
      </c>
      <c r="C82" s="860" t="s">
        <v>290</v>
      </c>
      <c r="D82" s="861" t="s">
        <v>291</v>
      </c>
      <c r="E82" s="862" t="s">
        <v>1401</v>
      </c>
      <c r="F82" s="862" t="s">
        <v>1402</v>
      </c>
      <c r="G82" s="862" t="s">
        <v>1403</v>
      </c>
      <c r="H82" s="863" t="s">
        <v>1404</v>
      </c>
    </row>
    <row r="83" spans="1:8" x14ac:dyDescent="0.2">
      <c r="A83" s="720"/>
      <c r="B83" s="864" t="s">
        <v>292</v>
      </c>
      <c r="C83" s="865" t="s">
        <v>293</v>
      </c>
      <c r="D83" s="866" t="s">
        <v>294</v>
      </c>
      <c r="E83" s="867">
        <f>IFERROR(VLOOKUP(B83,ZemeData!$A$9:$D$259,4,0),0)</f>
        <v>3210</v>
      </c>
      <c r="F83" s="867">
        <f>IFERROR(VLOOKUP(B83,ZemeData!$E$9:$H$259,4,0),0)</f>
        <v>84662</v>
      </c>
      <c r="G83" s="867">
        <f>IFERROR(VLOOKUP(B83,ZemeData!$A$270:$D$520,4,0),0)</f>
        <v>3414</v>
      </c>
      <c r="H83" s="868">
        <f>IFERROR(VLOOKUP(B83,ZemeData!$E$270:$H$520,4,0),0)</f>
        <v>384101</v>
      </c>
    </row>
    <row r="84" spans="1:8" x14ac:dyDescent="0.2">
      <c r="A84" s="720"/>
      <c r="B84" s="864" t="s">
        <v>295</v>
      </c>
      <c r="C84" s="865" t="s">
        <v>296</v>
      </c>
      <c r="D84" s="866" t="s">
        <v>297</v>
      </c>
      <c r="E84" s="867">
        <f>IFERROR(VLOOKUP(B84,ZemeData!$A$9:$D$259,4,0),0)</f>
        <v>660442</v>
      </c>
      <c r="F84" s="867">
        <f>IFERROR(VLOOKUP(B84,ZemeData!$E$9:$H$259,4,0),0)</f>
        <v>1209001</v>
      </c>
      <c r="G84" s="867">
        <f>IFERROR(VLOOKUP(B84,ZemeData!$A$270:$D$520,4,0),0)</f>
        <v>1043259</v>
      </c>
      <c r="H84" s="868">
        <f>IFERROR(VLOOKUP(B84,ZemeData!$E$270:$H$520,4,0),0)</f>
        <v>1372691</v>
      </c>
    </row>
    <row r="85" spans="1:8" x14ac:dyDescent="0.2">
      <c r="A85" s="720"/>
      <c r="B85" s="864" t="s">
        <v>298</v>
      </c>
      <c r="C85" s="865" t="s">
        <v>299</v>
      </c>
      <c r="D85" s="866" t="s">
        <v>300</v>
      </c>
      <c r="E85" s="867">
        <f>IFERROR(VLOOKUP(B85,ZemeData!$A$9:$D$259,4,0),0)</f>
        <v>820764</v>
      </c>
      <c r="F85" s="867">
        <f>IFERROR(VLOOKUP(B85,ZemeData!$E$9:$H$259,4,0),0)</f>
        <v>3034922</v>
      </c>
      <c r="G85" s="867">
        <f>IFERROR(VLOOKUP(B85,ZemeData!$A$270:$D$520,4,0),0)</f>
        <v>912853</v>
      </c>
      <c r="H85" s="868">
        <f>IFERROR(VLOOKUP(B85,ZemeData!$E$270:$H$520,4,0),0)</f>
        <v>6229395</v>
      </c>
    </row>
    <row r="86" spans="1:8" x14ac:dyDescent="0.2">
      <c r="A86" s="720"/>
      <c r="B86" s="864" t="s">
        <v>301</v>
      </c>
      <c r="C86" s="865" t="s">
        <v>302</v>
      </c>
      <c r="D86" s="866" t="s">
        <v>303</v>
      </c>
      <c r="E86" s="867">
        <f>IFERROR(VLOOKUP(B86,ZemeData!$A$9:$D$259,4,0),0)</f>
        <v>374</v>
      </c>
      <c r="F86" s="867">
        <f>IFERROR(VLOOKUP(B86,ZemeData!$E$9:$H$259,4,0),0)</f>
        <v>1</v>
      </c>
      <c r="G86" s="867">
        <f>IFERROR(VLOOKUP(B86,ZemeData!$A$270:$D$520,4,0),0)</f>
        <v>576</v>
      </c>
      <c r="H86" s="868">
        <f>IFERROR(VLOOKUP(B86,ZemeData!$E$270:$H$520,4,0),0)</f>
        <v>0</v>
      </c>
    </row>
    <row r="87" spans="1:8" ht="24" x14ac:dyDescent="0.2">
      <c r="A87" s="720"/>
      <c r="B87" s="864" t="s">
        <v>304</v>
      </c>
      <c r="C87" s="865" t="s">
        <v>305</v>
      </c>
      <c r="D87" s="866" t="s">
        <v>306</v>
      </c>
      <c r="E87" s="867">
        <f>IFERROR(VLOOKUP(B87,ZemeData!$A$9:$D$259,4,0),0)</f>
        <v>9477</v>
      </c>
      <c r="F87" s="867">
        <f>IFERROR(VLOOKUP(B87,ZemeData!$E$9:$H$259,4,0),0)</f>
        <v>266</v>
      </c>
      <c r="G87" s="867">
        <f>IFERROR(VLOOKUP(B87,ZemeData!$A$270:$D$520,4,0),0)</f>
        <v>12684</v>
      </c>
      <c r="H87" s="868">
        <f>IFERROR(VLOOKUP(B87,ZemeData!$E$270:$H$520,4,0),0)</f>
        <v>21</v>
      </c>
    </row>
    <row r="88" spans="1:8" x14ac:dyDescent="0.2">
      <c r="A88" s="720"/>
      <c r="B88" s="864" t="s">
        <v>307</v>
      </c>
      <c r="C88" s="865" t="s">
        <v>308</v>
      </c>
      <c r="D88" s="866" t="s">
        <v>308</v>
      </c>
      <c r="E88" s="867">
        <f>IFERROR(VLOOKUP(B88,ZemeData!$A$9:$D$259,4,0),0)</f>
        <v>4947</v>
      </c>
      <c r="F88" s="867">
        <f>IFERROR(VLOOKUP(B88,ZemeData!$E$9:$H$259,4,0),0)</f>
        <v>214699</v>
      </c>
      <c r="G88" s="867">
        <f>IFERROR(VLOOKUP(B88,ZemeData!$A$270:$D$520,4,0),0)</f>
        <v>5512</v>
      </c>
      <c r="H88" s="868">
        <f>IFERROR(VLOOKUP(B88,ZemeData!$E$270:$H$520,4,0),0)</f>
        <v>61012</v>
      </c>
    </row>
    <row r="89" spans="1:8" x14ac:dyDescent="0.2">
      <c r="A89" s="720"/>
      <c r="B89" s="864" t="s">
        <v>309</v>
      </c>
      <c r="C89" s="865" t="s">
        <v>310</v>
      </c>
      <c r="D89" s="866" t="s">
        <v>310</v>
      </c>
      <c r="E89" s="867">
        <f>IFERROR(VLOOKUP(B89,ZemeData!$A$9:$D$259,4,0),0)</f>
        <v>103</v>
      </c>
      <c r="F89" s="867">
        <f>IFERROR(VLOOKUP(B89,ZemeData!$E$9:$H$259,4,0),0)</f>
        <v>226821</v>
      </c>
      <c r="G89" s="867">
        <f>IFERROR(VLOOKUP(B89,ZemeData!$A$270:$D$520,4,0),0)</f>
        <v>1</v>
      </c>
      <c r="H89" s="868">
        <f>IFERROR(VLOOKUP(B89,ZemeData!$E$270:$H$520,4,0),0)</f>
        <v>84839</v>
      </c>
    </row>
    <row r="90" spans="1:8" x14ac:dyDescent="0.2">
      <c r="A90" s="720"/>
      <c r="B90" s="864" t="s">
        <v>311</v>
      </c>
      <c r="C90" s="865" t="s">
        <v>312</v>
      </c>
      <c r="D90" s="866" t="s">
        <v>312</v>
      </c>
      <c r="E90" s="867">
        <f>IFERROR(VLOOKUP(B90,ZemeData!$A$9:$D$259,4,0),0)</f>
        <v>2257</v>
      </c>
      <c r="F90" s="867">
        <f>IFERROR(VLOOKUP(B90,ZemeData!$E$9:$H$259,4,0),0)</f>
        <v>2665</v>
      </c>
      <c r="G90" s="867">
        <f>IFERROR(VLOOKUP(B90,ZemeData!$A$270:$D$520,4,0),0)</f>
        <v>1926</v>
      </c>
      <c r="H90" s="868">
        <f>IFERROR(VLOOKUP(B90,ZemeData!$E$270:$H$520,4,0),0)</f>
        <v>2914</v>
      </c>
    </row>
    <row r="91" spans="1:8" x14ac:dyDescent="0.2">
      <c r="A91" s="720"/>
      <c r="B91" s="864" t="s">
        <v>313</v>
      </c>
      <c r="C91" s="865" t="s">
        <v>314</v>
      </c>
      <c r="D91" s="866" t="s">
        <v>315</v>
      </c>
      <c r="E91" s="867">
        <f>IFERROR(VLOOKUP(B91,ZemeData!$A$9:$D$259,4,0),0)</f>
        <v>2</v>
      </c>
      <c r="F91" s="867">
        <f>IFERROR(VLOOKUP(B91,ZemeData!$E$9:$H$259,4,0),0)</f>
        <v>2968</v>
      </c>
      <c r="G91" s="867">
        <f>IFERROR(VLOOKUP(B91,ZemeData!$A$270:$D$520,4,0),0)</f>
        <v>0</v>
      </c>
      <c r="H91" s="868">
        <f>IFERROR(VLOOKUP(B91,ZemeData!$E$270:$H$520,4,0),0)</f>
        <v>9032</v>
      </c>
    </row>
    <row r="92" spans="1:8" ht="24" x14ac:dyDescent="0.2">
      <c r="A92" s="720"/>
      <c r="B92" s="864" t="s">
        <v>316</v>
      </c>
      <c r="C92" s="865" t="s">
        <v>317</v>
      </c>
      <c r="D92" s="866" t="s">
        <v>318</v>
      </c>
      <c r="E92" s="867">
        <f>IFERROR(VLOOKUP(B92,ZemeData!$A$9:$D$259,4,0),0)</f>
        <v>1884</v>
      </c>
      <c r="F92" s="867">
        <f>IFERROR(VLOOKUP(B92,ZemeData!$E$9:$H$259,4,0),0)</f>
        <v>1361</v>
      </c>
      <c r="G92" s="867">
        <f>IFERROR(VLOOKUP(B92,ZemeData!$A$270:$D$520,4,0),0)</f>
        <v>2825</v>
      </c>
      <c r="H92" s="868">
        <f>IFERROR(VLOOKUP(B92,ZemeData!$E$270:$H$520,4,0),0)</f>
        <v>545</v>
      </c>
    </row>
    <row r="93" spans="1:8" x14ac:dyDescent="0.2">
      <c r="A93" s="720"/>
      <c r="B93" s="864" t="s">
        <v>319</v>
      </c>
      <c r="C93" s="865" t="s">
        <v>320</v>
      </c>
      <c r="D93" s="866" t="s">
        <v>320</v>
      </c>
      <c r="E93" s="867">
        <f>IFERROR(VLOOKUP(B93,ZemeData!$A$9:$D$259,4,0),0)</f>
        <v>2335575</v>
      </c>
      <c r="F93" s="867">
        <f>IFERROR(VLOOKUP(B93,ZemeData!$E$9:$H$259,4,0),0)</f>
        <v>2157922</v>
      </c>
      <c r="G93" s="867">
        <f>IFERROR(VLOOKUP(B93,ZemeData!$A$270:$D$520,4,0),0)</f>
        <v>1851164</v>
      </c>
      <c r="H93" s="868">
        <f>IFERROR(VLOOKUP(B93,ZemeData!$E$270:$H$520,4,0),0)</f>
        <v>1664293</v>
      </c>
    </row>
    <row r="94" spans="1:8" x14ac:dyDescent="0.2">
      <c r="A94" s="720"/>
      <c r="B94" s="864" t="s">
        <v>321</v>
      </c>
      <c r="C94" s="865" t="s">
        <v>322</v>
      </c>
      <c r="D94" s="866" t="s">
        <v>323</v>
      </c>
      <c r="E94" s="867">
        <f>IFERROR(VLOOKUP(B94,ZemeData!$A$9:$D$259,4,0),0)</f>
        <v>81194</v>
      </c>
      <c r="F94" s="867">
        <f>IFERROR(VLOOKUP(B94,ZemeData!$E$9:$H$259,4,0),0)</f>
        <v>850336</v>
      </c>
      <c r="G94" s="867">
        <f>IFERROR(VLOOKUP(B94,ZemeData!$A$270:$D$520,4,0),0)</f>
        <v>99317</v>
      </c>
      <c r="H94" s="868">
        <f>IFERROR(VLOOKUP(B94,ZemeData!$E$270:$H$520,4,0),0)</f>
        <v>1601386</v>
      </c>
    </row>
    <row r="95" spans="1:8" x14ac:dyDescent="0.2">
      <c r="A95" s="720"/>
      <c r="B95" s="864" t="s">
        <v>324</v>
      </c>
      <c r="C95" s="865" t="s">
        <v>325</v>
      </c>
      <c r="D95" s="866" t="s">
        <v>325</v>
      </c>
      <c r="E95" s="867">
        <f>IFERROR(VLOOKUP(B95,ZemeData!$A$9:$D$259,4,0),0)</f>
        <v>90</v>
      </c>
      <c r="F95" s="867">
        <f>IFERROR(VLOOKUP(B95,ZemeData!$E$9:$H$259,4,0),0)</f>
        <v>2139</v>
      </c>
      <c r="G95" s="867">
        <f>IFERROR(VLOOKUP(B95,ZemeData!$A$270:$D$520,4,0),0)</f>
        <v>25</v>
      </c>
      <c r="H95" s="868">
        <f>IFERROR(VLOOKUP(B95,ZemeData!$E$270:$H$520,4,0),0)</f>
        <v>1337</v>
      </c>
    </row>
    <row r="96" spans="1:8" x14ac:dyDescent="0.2">
      <c r="A96" s="720"/>
      <c r="B96" s="864" t="s">
        <v>326</v>
      </c>
      <c r="C96" s="865" t="s">
        <v>327</v>
      </c>
      <c r="D96" s="866" t="s">
        <v>328</v>
      </c>
      <c r="E96" s="867">
        <f>IFERROR(VLOOKUP(B96,ZemeData!$A$9:$D$259,4,0),0)</f>
        <v>3816723</v>
      </c>
      <c r="F96" s="867">
        <f>IFERROR(VLOOKUP(B96,ZemeData!$E$9:$H$259,4,0),0)</f>
        <v>10117513</v>
      </c>
      <c r="G96" s="867">
        <f>IFERROR(VLOOKUP(B96,ZemeData!$A$270:$D$520,4,0),0)</f>
        <v>4277949</v>
      </c>
      <c r="H96" s="868">
        <f>IFERROR(VLOOKUP(B96,ZemeData!$E$270:$H$520,4,0),0)</f>
        <v>9505217</v>
      </c>
    </row>
    <row r="97" spans="1:8" x14ac:dyDescent="0.2">
      <c r="A97" s="720"/>
      <c r="B97" s="864" t="s">
        <v>329</v>
      </c>
      <c r="C97" s="865" t="s">
        <v>330</v>
      </c>
      <c r="D97" s="866" t="s">
        <v>331</v>
      </c>
      <c r="E97" s="867">
        <f>IFERROR(VLOOKUP(B97,ZemeData!$A$9:$D$259,4,0),0)</f>
        <v>23826916</v>
      </c>
      <c r="F97" s="867">
        <f>IFERROR(VLOOKUP(B97,ZemeData!$E$9:$H$259,4,0),0)</f>
        <v>2053324</v>
      </c>
      <c r="G97" s="867">
        <f>IFERROR(VLOOKUP(B97,ZemeData!$A$270:$D$520,4,0),0)</f>
        <v>26801416</v>
      </c>
      <c r="H97" s="868">
        <f>IFERROR(VLOOKUP(B97,ZemeData!$E$270:$H$520,4,0),0)</f>
        <v>1607122</v>
      </c>
    </row>
    <row r="98" spans="1:8" x14ac:dyDescent="0.2">
      <c r="A98" s="720"/>
      <c r="B98" s="864" t="s">
        <v>332</v>
      </c>
      <c r="C98" s="865" t="s">
        <v>333</v>
      </c>
      <c r="D98" s="866" t="s">
        <v>334</v>
      </c>
      <c r="E98" s="867">
        <f>IFERROR(VLOOKUP(B98,ZemeData!$A$9:$D$259,4,0),0)</f>
        <v>6411</v>
      </c>
      <c r="F98" s="867">
        <f>IFERROR(VLOOKUP(B98,ZemeData!$E$9:$H$259,4,0),0)</f>
        <v>16104</v>
      </c>
      <c r="G98" s="867">
        <f>IFERROR(VLOOKUP(B98,ZemeData!$A$270:$D$520,4,0),0)</f>
        <v>5859</v>
      </c>
      <c r="H98" s="868">
        <f>IFERROR(VLOOKUP(B98,ZemeData!$E$270:$H$520,4,0),0)</f>
        <v>1750</v>
      </c>
    </row>
    <row r="99" spans="1:8" x14ac:dyDescent="0.2">
      <c r="A99" s="720"/>
      <c r="B99" s="864" t="s">
        <v>335</v>
      </c>
      <c r="C99" s="865" t="s">
        <v>336</v>
      </c>
      <c r="D99" s="866" t="s">
        <v>337</v>
      </c>
      <c r="E99" s="867">
        <f>IFERROR(VLOOKUP(B99,ZemeData!$A$9:$D$259,4,0),0)</f>
        <v>383655</v>
      </c>
      <c r="F99" s="867">
        <f>IFERROR(VLOOKUP(B99,ZemeData!$E$9:$H$259,4,0),0)</f>
        <v>604289</v>
      </c>
      <c r="G99" s="867">
        <f>IFERROR(VLOOKUP(B99,ZemeData!$A$270:$D$520,4,0),0)</f>
        <v>381405</v>
      </c>
      <c r="H99" s="868">
        <f>IFERROR(VLOOKUP(B99,ZemeData!$E$270:$H$520,4,0),0)</f>
        <v>734176</v>
      </c>
    </row>
    <row r="100" spans="1:8" x14ac:dyDescent="0.2">
      <c r="A100" s="720"/>
      <c r="B100" s="864" t="s">
        <v>338</v>
      </c>
      <c r="C100" s="865" t="s">
        <v>339</v>
      </c>
      <c r="D100" s="866" t="s">
        <v>340</v>
      </c>
      <c r="E100" s="867">
        <f>IFERROR(VLOOKUP(B100,ZemeData!$A$9:$D$259,4,0),0)</f>
        <v>11342651</v>
      </c>
      <c r="F100" s="867">
        <f>IFERROR(VLOOKUP(B100,ZemeData!$E$9:$H$259,4,0),0)</f>
        <v>805417</v>
      </c>
      <c r="G100" s="867">
        <f>IFERROR(VLOOKUP(B100,ZemeData!$A$270:$D$520,4,0),0)</f>
        <v>12329107</v>
      </c>
      <c r="H100" s="868">
        <f>IFERROR(VLOOKUP(B100,ZemeData!$E$270:$H$520,4,0),0)</f>
        <v>1178521</v>
      </c>
    </row>
    <row r="101" spans="1:8" x14ac:dyDescent="0.2">
      <c r="A101" s="720"/>
      <c r="B101" s="864" t="s">
        <v>341</v>
      </c>
      <c r="C101" s="865" t="s">
        <v>342</v>
      </c>
      <c r="D101" s="866" t="s">
        <v>342</v>
      </c>
      <c r="E101" s="867">
        <f>IFERROR(VLOOKUP(B101,ZemeData!$A$9:$D$259,4,0),0)</f>
        <v>22873</v>
      </c>
      <c r="F101" s="867">
        <f>IFERROR(VLOOKUP(B101,ZemeData!$E$9:$H$259,4,0),0)</f>
        <v>6313</v>
      </c>
      <c r="G101" s="867">
        <f>IFERROR(VLOOKUP(B101,ZemeData!$A$270:$D$520,4,0),0)</f>
        <v>19959</v>
      </c>
      <c r="H101" s="868">
        <f>IFERROR(VLOOKUP(B101,ZemeData!$E$270:$H$520,4,0),0)</f>
        <v>1497</v>
      </c>
    </row>
    <row r="102" spans="1:8" x14ac:dyDescent="0.2">
      <c r="A102" s="720"/>
      <c r="B102" s="864" t="s">
        <v>343</v>
      </c>
      <c r="C102" s="865" t="s">
        <v>344</v>
      </c>
      <c r="D102" s="866" t="s">
        <v>345</v>
      </c>
      <c r="E102" s="867">
        <f>IFERROR(VLOOKUP(B102,ZemeData!$A$9:$D$259,4,0),0)</f>
        <v>60078819</v>
      </c>
      <c r="F102" s="867">
        <f>IFERROR(VLOOKUP(B102,ZemeData!$E$9:$H$259,4,0),0)</f>
        <v>97369091</v>
      </c>
      <c r="G102" s="867">
        <f>IFERROR(VLOOKUP(B102,ZemeData!$A$270:$D$520,4,0),0)</f>
        <v>61840013</v>
      </c>
      <c r="H102" s="868">
        <f>IFERROR(VLOOKUP(B102,ZemeData!$E$270:$H$520,4,0),0)</f>
        <v>93910360</v>
      </c>
    </row>
    <row r="103" spans="1:8" x14ac:dyDescent="0.2">
      <c r="A103" s="720"/>
      <c r="B103" s="864" t="s">
        <v>346</v>
      </c>
      <c r="C103" s="865" t="s">
        <v>347</v>
      </c>
      <c r="D103" s="866" t="s">
        <v>347</v>
      </c>
      <c r="E103" s="867">
        <f>IFERROR(VLOOKUP(B103,ZemeData!$A$9:$D$259,4,0),0)</f>
        <v>8077</v>
      </c>
      <c r="F103" s="867">
        <f>IFERROR(VLOOKUP(B103,ZemeData!$E$9:$H$259,4,0),0)</f>
        <v>28897</v>
      </c>
      <c r="G103" s="867">
        <f>IFERROR(VLOOKUP(B103,ZemeData!$A$270:$D$520,4,0),0)</f>
        <v>6672</v>
      </c>
      <c r="H103" s="868">
        <f>IFERROR(VLOOKUP(B103,ZemeData!$E$270:$H$520,4,0),0)</f>
        <v>11209</v>
      </c>
    </row>
    <row r="104" spans="1:8" x14ac:dyDescent="0.2">
      <c r="A104" s="720"/>
      <c r="B104" s="864" t="s">
        <v>348</v>
      </c>
      <c r="C104" s="865" t="s">
        <v>349</v>
      </c>
      <c r="D104" s="866" t="s">
        <v>350</v>
      </c>
      <c r="E104" s="867">
        <f>IFERROR(VLOOKUP(B104,ZemeData!$A$9:$D$259,4,0),0)</f>
        <v>2823072</v>
      </c>
      <c r="F104" s="867">
        <f>IFERROR(VLOOKUP(B104,ZemeData!$E$9:$H$259,4,0),0)</f>
        <v>5202050</v>
      </c>
      <c r="G104" s="867">
        <f>IFERROR(VLOOKUP(B104,ZemeData!$A$270:$D$520,4,0),0)</f>
        <v>3633707</v>
      </c>
      <c r="H104" s="868">
        <f>IFERROR(VLOOKUP(B104,ZemeData!$E$270:$H$520,4,0),0)</f>
        <v>7148873</v>
      </c>
    </row>
    <row r="105" spans="1:8" x14ac:dyDescent="0.2">
      <c r="A105" s="720"/>
      <c r="B105" s="864" t="s">
        <v>351</v>
      </c>
      <c r="C105" s="865" t="s">
        <v>352</v>
      </c>
      <c r="D105" s="866" t="s">
        <v>352</v>
      </c>
      <c r="E105" s="867">
        <f>IFERROR(VLOOKUP(B105,ZemeData!$A$9:$D$259,4,0),0)</f>
        <v>506</v>
      </c>
      <c r="F105" s="867">
        <f>IFERROR(VLOOKUP(B105,ZemeData!$E$9:$H$259,4,0),0)</f>
        <v>65481</v>
      </c>
      <c r="G105" s="867">
        <f>IFERROR(VLOOKUP(B105,ZemeData!$A$270:$D$520,4,0),0)</f>
        <v>2075</v>
      </c>
      <c r="H105" s="868">
        <f>IFERROR(VLOOKUP(B105,ZemeData!$E$270:$H$520,4,0),0)</f>
        <v>44735</v>
      </c>
    </row>
    <row r="106" spans="1:8" x14ac:dyDescent="0.2">
      <c r="A106" s="720"/>
      <c r="B106" s="864" t="s">
        <v>353</v>
      </c>
      <c r="C106" s="865" t="s">
        <v>354</v>
      </c>
      <c r="D106" s="866" t="s">
        <v>355</v>
      </c>
      <c r="E106" s="867">
        <f>IFERROR(VLOOKUP(B106,ZemeData!$A$9:$D$259,4,0),0)</f>
        <v>489</v>
      </c>
      <c r="F106" s="867">
        <f>IFERROR(VLOOKUP(B106,ZemeData!$E$9:$H$259,4,0),0)</f>
        <v>426</v>
      </c>
      <c r="G106" s="867">
        <f>IFERROR(VLOOKUP(B106,ZemeData!$A$270:$D$520,4,0),0)</f>
        <v>2995</v>
      </c>
      <c r="H106" s="868">
        <f>IFERROR(VLOOKUP(B106,ZemeData!$E$270:$H$520,4,0),0)</f>
        <v>1171</v>
      </c>
    </row>
    <row r="107" spans="1:8" x14ac:dyDescent="0.2">
      <c r="A107" s="720"/>
      <c r="B107" s="864" t="s">
        <v>356</v>
      </c>
      <c r="C107" s="865" t="s">
        <v>357</v>
      </c>
      <c r="D107" s="866" t="s">
        <v>358</v>
      </c>
      <c r="E107" s="867">
        <f>IFERROR(VLOOKUP(B107,ZemeData!$A$9:$D$259,4,0),0)</f>
        <v>72</v>
      </c>
      <c r="F107" s="867">
        <f>IFERROR(VLOOKUP(B107,ZemeData!$E$9:$H$259,4,0),0)</f>
        <v>401</v>
      </c>
      <c r="G107" s="867">
        <f>IFERROR(VLOOKUP(B107,ZemeData!$A$270:$D$520,4,0),0)</f>
        <v>2363</v>
      </c>
      <c r="H107" s="868">
        <f>IFERROR(VLOOKUP(B107,ZemeData!$E$270:$H$520,4,0),0)</f>
        <v>1920</v>
      </c>
    </row>
    <row r="108" spans="1:8" ht="36" x14ac:dyDescent="0.2">
      <c r="A108" s="720"/>
      <c r="B108" s="864" t="s">
        <v>359</v>
      </c>
      <c r="C108" s="865" t="s">
        <v>360</v>
      </c>
      <c r="D108" s="866" t="s">
        <v>361</v>
      </c>
      <c r="E108" s="867">
        <f>IFERROR(VLOOKUP(B108,ZemeData!$A$9:$D$259,4,0),0)</f>
        <v>109254</v>
      </c>
      <c r="F108" s="867">
        <f>IFERROR(VLOOKUP(B108,ZemeData!$E$9:$H$259,4,0),0)</f>
        <v>70712</v>
      </c>
      <c r="G108" s="867">
        <f>IFERROR(VLOOKUP(B108,ZemeData!$A$270:$D$520,4,0),0)</f>
        <v>164321</v>
      </c>
      <c r="H108" s="868">
        <f>IFERROR(VLOOKUP(B108,ZemeData!$E$270:$H$520,4,0),0)</f>
        <v>43297</v>
      </c>
    </row>
    <row r="109" spans="1:8" ht="36" x14ac:dyDescent="0.2">
      <c r="A109" s="720"/>
      <c r="B109" s="864" t="s">
        <v>362</v>
      </c>
      <c r="C109" s="865" t="s">
        <v>363</v>
      </c>
      <c r="D109" s="866" t="s">
        <v>364</v>
      </c>
      <c r="E109" s="867">
        <f>IFERROR(VLOOKUP(B109,ZemeData!$A$9:$D$259,4,0),0)</f>
        <v>1547</v>
      </c>
      <c r="F109" s="867">
        <f>IFERROR(VLOOKUP(B109,ZemeData!$E$9:$H$259,4,0),0)</f>
        <v>0</v>
      </c>
      <c r="G109" s="867">
        <f>IFERROR(VLOOKUP(B109,ZemeData!$A$270:$D$520,4,0),0)</f>
        <v>7</v>
      </c>
      <c r="H109" s="868">
        <f>IFERROR(VLOOKUP(B109,ZemeData!$E$270:$H$520,4,0),0)</f>
        <v>797</v>
      </c>
    </row>
    <row r="110" spans="1:8" ht="24" x14ac:dyDescent="0.2">
      <c r="A110" s="720"/>
      <c r="B110" s="864" t="s">
        <v>365</v>
      </c>
      <c r="C110" s="865" t="s">
        <v>366</v>
      </c>
      <c r="D110" s="866" t="s">
        <v>367</v>
      </c>
      <c r="E110" s="867">
        <f>IFERROR(VLOOKUP(B110,ZemeData!$A$9:$D$259,4,0),0)</f>
        <v>2450654</v>
      </c>
      <c r="F110" s="867">
        <f>IFERROR(VLOOKUP(B110,ZemeData!$E$9:$H$259,4,0),0)</f>
        <v>3868824</v>
      </c>
      <c r="G110" s="867">
        <f>IFERROR(VLOOKUP(B110,ZemeData!$A$270:$D$520,4,0),0)</f>
        <v>3194071</v>
      </c>
      <c r="H110" s="868">
        <f>IFERROR(VLOOKUP(B110,ZemeData!$E$270:$H$520,4,0),0)</f>
        <v>3923129</v>
      </c>
    </row>
    <row r="111" spans="1:8" x14ac:dyDescent="0.2">
      <c r="A111" s="720"/>
      <c r="B111" s="864" t="s">
        <v>368</v>
      </c>
      <c r="C111" s="865" t="s">
        <v>369</v>
      </c>
      <c r="D111" s="866" t="s">
        <v>369</v>
      </c>
      <c r="E111" s="867">
        <f>IFERROR(VLOOKUP(B111,ZemeData!$A$9:$D$259,4,0),0)</f>
        <v>16238</v>
      </c>
      <c r="F111" s="867">
        <f>IFERROR(VLOOKUP(B111,ZemeData!$E$9:$H$259,4,0),0)</f>
        <v>248257</v>
      </c>
      <c r="G111" s="867">
        <f>IFERROR(VLOOKUP(B111,ZemeData!$A$270:$D$520,4,0),0)</f>
        <v>11647</v>
      </c>
      <c r="H111" s="868">
        <f>IFERROR(VLOOKUP(B111,ZemeData!$E$270:$H$520,4,0),0)</f>
        <v>25335</v>
      </c>
    </row>
    <row r="112" spans="1:8" x14ac:dyDescent="0.2">
      <c r="A112" s="720"/>
      <c r="B112" s="864" t="s">
        <v>370</v>
      </c>
      <c r="C112" s="865" t="s">
        <v>371</v>
      </c>
      <c r="D112" s="866" t="s">
        <v>372</v>
      </c>
      <c r="E112" s="867">
        <f>IFERROR(VLOOKUP(B112,ZemeData!$A$9:$D$259,4,0),0)</f>
        <v>4</v>
      </c>
      <c r="F112" s="867">
        <f>IFERROR(VLOOKUP(B112,ZemeData!$E$9:$H$259,4,0),0)</f>
        <v>0</v>
      </c>
      <c r="G112" s="867">
        <f>IFERROR(VLOOKUP(B112,ZemeData!$A$270:$D$520,4,0),0)</f>
        <v>13</v>
      </c>
      <c r="H112" s="868">
        <f>IFERROR(VLOOKUP(B112,ZemeData!$E$270:$H$520,4,0),0)</f>
        <v>0</v>
      </c>
    </row>
    <row r="113" spans="1:8" x14ac:dyDescent="0.2">
      <c r="A113" s="720"/>
      <c r="B113" s="864" t="s">
        <v>373</v>
      </c>
      <c r="C113" s="865" t="s">
        <v>374</v>
      </c>
      <c r="D113" s="866" t="s">
        <v>375</v>
      </c>
      <c r="E113" s="867">
        <f>IFERROR(VLOOKUP(B113,ZemeData!$A$9:$D$259,4,0),0)</f>
        <v>5595361</v>
      </c>
      <c r="F113" s="867">
        <f>IFERROR(VLOOKUP(B113,ZemeData!$E$9:$H$259,4,0),0)</f>
        <v>6539164</v>
      </c>
      <c r="G113" s="867">
        <f>IFERROR(VLOOKUP(B113,ZemeData!$A$270:$D$520,4,0),0)</f>
        <v>8040030</v>
      </c>
      <c r="H113" s="868">
        <f>IFERROR(VLOOKUP(B113,ZemeData!$E$270:$H$520,4,0),0)</f>
        <v>7465359</v>
      </c>
    </row>
    <row r="114" spans="1:8" ht="24" x14ac:dyDescent="0.2">
      <c r="A114" s="720"/>
      <c r="B114" s="864" t="s">
        <v>376</v>
      </c>
      <c r="C114" s="865" t="s">
        <v>377</v>
      </c>
      <c r="D114" s="866" t="s">
        <v>378</v>
      </c>
      <c r="E114" s="867">
        <f>IFERROR(VLOOKUP(B114,ZemeData!$A$9:$D$259,4,0),0)</f>
        <v>148</v>
      </c>
      <c r="F114" s="867">
        <f>IFERROR(VLOOKUP(B114,ZemeData!$E$9:$H$259,4,0),0)</f>
        <v>159</v>
      </c>
      <c r="G114" s="867">
        <f>IFERROR(VLOOKUP(B114,ZemeData!$A$270:$D$520,4,0),0)</f>
        <v>502</v>
      </c>
      <c r="H114" s="868">
        <f>IFERROR(VLOOKUP(B114,ZemeData!$E$270:$H$520,4,0),0)</f>
        <v>0</v>
      </c>
    </row>
    <row r="115" spans="1:8" ht="24" x14ac:dyDescent="0.2">
      <c r="A115" s="720"/>
      <c r="B115" s="864" t="s">
        <v>379</v>
      </c>
      <c r="C115" s="865" t="s">
        <v>380</v>
      </c>
      <c r="D115" s="866" t="s">
        <v>381</v>
      </c>
      <c r="E115" s="867">
        <f>IFERROR(VLOOKUP(B115,ZemeData!$A$9:$D$259,4,0),0)</f>
        <v>2199</v>
      </c>
      <c r="F115" s="867">
        <f>IFERROR(VLOOKUP(B115,ZemeData!$E$9:$H$259,4,0),0)</f>
        <v>45531</v>
      </c>
      <c r="G115" s="867">
        <f>IFERROR(VLOOKUP(B115,ZemeData!$A$270:$D$520,4,0),0)</f>
        <v>3044</v>
      </c>
      <c r="H115" s="868">
        <f>IFERROR(VLOOKUP(B115,ZemeData!$E$270:$H$520,4,0),0)</f>
        <v>90469</v>
      </c>
    </row>
    <row r="116" spans="1:8" ht="24" x14ac:dyDescent="0.2">
      <c r="A116" s="720"/>
      <c r="B116" s="864" t="s">
        <v>382</v>
      </c>
      <c r="C116" s="865" t="s">
        <v>383</v>
      </c>
      <c r="D116" s="866" t="s">
        <v>384</v>
      </c>
      <c r="E116" s="867">
        <f>IFERROR(VLOOKUP(B116,ZemeData!$A$9:$D$259,4,0),0)</f>
        <v>904</v>
      </c>
      <c r="F116" s="867">
        <f>IFERROR(VLOOKUP(B116,ZemeData!$E$9:$H$259,4,0),0)</f>
        <v>7354</v>
      </c>
      <c r="G116" s="867">
        <f>IFERROR(VLOOKUP(B116,ZemeData!$A$270:$D$520,4,0),0)</f>
        <v>139</v>
      </c>
      <c r="H116" s="868">
        <f>IFERROR(VLOOKUP(B116,ZemeData!$E$270:$H$520,4,0),0)</f>
        <v>12826</v>
      </c>
    </row>
    <row r="117" spans="1:8" x14ac:dyDescent="0.2">
      <c r="A117" s="720"/>
      <c r="B117" s="864" t="s">
        <v>385</v>
      </c>
      <c r="C117" s="865" t="s">
        <v>386</v>
      </c>
      <c r="D117" s="866" t="s">
        <v>387</v>
      </c>
      <c r="E117" s="867">
        <f>IFERROR(VLOOKUP(B117,ZemeData!$A$9:$D$259,4,0),0)</f>
        <v>13592138</v>
      </c>
      <c r="F117" s="867">
        <f>IFERROR(VLOOKUP(B117,ZemeData!$E$9:$H$259,4,0),0)</f>
        <v>19019876</v>
      </c>
      <c r="G117" s="867">
        <f>IFERROR(VLOOKUP(B117,ZemeData!$A$270:$D$520,4,0),0)</f>
        <v>17185982</v>
      </c>
      <c r="H117" s="868">
        <f>IFERROR(VLOOKUP(B117,ZemeData!$E$270:$H$520,4,0),0)</f>
        <v>21706183</v>
      </c>
    </row>
    <row r="118" spans="1:8" x14ac:dyDescent="0.2">
      <c r="A118" s="720"/>
      <c r="B118" s="864" t="s">
        <v>388</v>
      </c>
      <c r="C118" s="865" t="s">
        <v>389</v>
      </c>
      <c r="D118" s="866" t="s">
        <v>389</v>
      </c>
      <c r="E118" s="867">
        <f>IFERROR(VLOOKUP(B118,ZemeData!$A$9:$D$259,4,0),0)</f>
        <v>10697</v>
      </c>
      <c r="F118" s="867">
        <f>IFERROR(VLOOKUP(B118,ZemeData!$E$9:$H$259,4,0),0)</f>
        <v>35890</v>
      </c>
      <c r="G118" s="867">
        <f>IFERROR(VLOOKUP(B118,ZemeData!$A$270:$D$520,4,0),0)</f>
        <v>8985</v>
      </c>
      <c r="H118" s="868">
        <f>IFERROR(VLOOKUP(B118,ZemeData!$E$270:$H$520,4,0),0)</f>
        <v>79629</v>
      </c>
    </row>
    <row r="119" spans="1:8" x14ac:dyDescent="0.2">
      <c r="A119" s="720"/>
      <c r="B119" s="864" t="s">
        <v>390</v>
      </c>
      <c r="C119" s="865" t="s">
        <v>391</v>
      </c>
      <c r="D119" s="866" t="s">
        <v>391</v>
      </c>
      <c r="E119" s="867">
        <f>IFERROR(VLOOKUP(B119,ZemeData!$A$9:$D$259,4,0),0)</f>
        <v>554</v>
      </c>
      <c r="F119" s="867">
        <f>IFERROR(VLOOKUP(B119,ZemeData!$E$9:$H$259,4,0),0)</f>
        <v>8550</v>
      </c>
      <c r="G119" s="867">
        <f>IFERROR(VLOOKUP(B119,ZemeData!$A$270:$D$520,4,0),0)</f>
        <v>1046</v>
      </c>
      <c r="H119" s="868">
        <f>IFERROR(VLOOKUP(B119,ZemeData!$E$270:$H$520,4,0),0)</f>
        <v>5507</v>
      </c>
    </row>
    <row r="120" spans="1:8" ht="36" x14ac:dyDescent="0.2">
      <c r="A120" s="720"/>
      <c r="B120" s="864" t="s">
        <v>392</v>
      </c>
      <c r="C120" s="865" t="s">
        <v>393</v>
      </c>
      <c r="D120" s="866" t="s">
        <v>394</v>
      </c>
      <c r="E120" s="867">
        <f>IFERROR(VLOOKUP(B120,ZemeData!$A$9:$D$259,4,0),0)</f>
        <v>0</v>
      </c>
      <c r="F120" s="867">
        <f>IFERROR(VLOOKUP(B120,ZemeData!$E$9:$H$259,4,0),0)</f>
        <v>0</v>
      </c>
      <c r="G120" s="867">
        <f>IFERROR(VLOOKUP(B120,ZemeData!$A$270:$D$520,4,0),0)</f>
        <v>0</v>
      </c>
      <c r="H120" s="868">
        <f>IFERROR(VLOOKUP(B120,ZemeData!$E$270:$H$520,4,0),0)</f>
        <v>0</v>
      </c>
    </row>
    <row r="121" spans="1:8" x14ac:dyDescent="0.2">
      <c r="A121" s="720"/>
      <c r="B121" s="864" t="s">
        <v>395</v>
      </c>
      <c r="C121" s="865" t="s">
        <v>396</v>
      </c>
      <c r="D121" s="866" t="s">
        <v>396</v>
      </c>
      <c r="E121" s="867">
        <f>IFERROR(VLOOKUP(B121,ZemeData!$A$9:$D$259,4,0),0)</f>
        <v>278</v>
      </c>
      <c r="F121" s="867">
        <f>IFERROR(VLOOKUP(B121,ZemeData!$E$9:$H$259,4,0),0)</f>
        <v>37644</v>
      </c>
      <c r="G121" s="867">
        <f>IFERROR(VLOOKUP(B121,ZemeData!$A$270:$D$520,4,0),0)</f>
        <v>5136</v>
      </c>
      <c r="H121" s="868">
        <f>IFERROR(VLOOKUP(B121,ZemeData!$E$270:$H$520,4,0),0)</f>
        <v>24418</v>
      </c>
    </row>
    <row r="122" spans="1:8" x14ac:dyDescent="0.2">
      <c r="A122" s="720"/>
      <c r="B122" s="864" t="s">
        <v>397</v>
      </c>
      <c r="C122" s="865" t="s">
        <v>398</v>
      </c>
      <c r="D122" s="866" t="s">
        <v>399</v>
      </c>
      <c r="E122" s="867">
        <f>IFERROR(VLOOKUP(B122,ZemeData!$A$9:$D$259,4,0),0)</f>
        <v>1664</v>
      </c>
      <c r="F122" s="867">
        <f>IFERROR(VLOOKUP(B122,ZemeData!$E$9:$H$259,4,0),0)</f>
        <v>127</v>
      </c>
      <c r="G122" s="867">
        <f>IFERROR(VLOOKUP(B122,ZemeData!$A$270:$D$520,4,0),0)</f>
        <v>2186</v>
      </c>
      <c r="H122" s="868">
        <f>IFERROR(VLOOKUP(B122,ZemeData!$E$270:$H$520,4,0),0)</f>
        <v>0</v>
      </c>
    </row>
    <row r="123" spans="1:8" x14ac:dyDescent="0.2">
      <c r="A123" s="720"/>
      <c r="B123" s="864" t="s">
        <v>400</v>
      </c>
      <c r="C123" s="865" t="s">
        <v>401</v>
      </c>
      <c r="D123" s="866" t="s">
        <v>401</v>
      </c>
      <c r="E123" s="867">
        <f>IFERROR(VLOOKUP(B123,ZemeData!$A$9:$D$259,4,0),0)</f>
        <v>6249</v>
      </c>
      <c r="F123" s="867">
        <f>IFERROR(VLOOKUP(B123,ZemeData!$E$9:$H$259,4,0),0)</f>
        <v>11027</v>
      </c>
      <c r="G123" s="867">
        <f>IFERROR(VLOOKUP(B123,ZemeData!$A$270:$D$520,4,0),0)</f>
        <v>273</v>
      </c>
      <c r="H123" s="868">
        <f>IFERROR(VLOOKUP(B123,ZemeData!$E$270:$H$520,4,0),0)</f>
        <v>9524</v>
      </c>
    </row>
    <row r="124" spans="1:8" x14ac:dyDescent="0.2">
      <c r="A124" s="720"/>
      <c r="B124" s="864" t="s">
        <v>402</v>
      </c>
      <c r="C124" s="865" t="s">
        <v>403</v>
      </c>
      <c r="D124" s="866" t="s">
        <v>404</v>
      </c>
      <c r="E124" s="867">
        <f>IFERROR(VLOOKUP(B124,ZemeData!$A$9:$D$259,4,0),0)</f>
        <v>3815</v>
      </c>
      <c r="F124" s="867">
        <f>IFERROR(VLOOKUP(B124,ZemeData!$E$9:$H$259,4,0),0)</f>
        <v>7211</v>
      </c>
      <c r="G124" s="867">
        <f>IFERROR(VLOOKUP(B124,ZemeData!$A$270:$D$520,4,0),0)</f>
        <v>1098</v>
      </c>
      <c r="H124" s="868">
        <f>IFERROR(VLOOKUP(B124,ZemeData!$E$270:$H$520,4,0),0)</f>
        <v>48142</v>
      </c>
    </row>
    <row r="125" spans="1:8" x14ac:dyDescent="0.2">
      <c r="A125" s="720"/>
      <c r="B125" s="864" t="s">
        <v>405</v>
      </c>
      <c r="C125" s="865" t="s">
        <v>406</v>
      </c>
      <c r="D125" s="866" t="s">
        <v>407</v>
      </c>
      <c r="E125" s="867">
        <f>IFERROR(VLOOKUP(B125,ZemeData!$A$9:$D$259,4,0),0)</f>
        <v>58853</v>
      </c>
      <c r="F125" s="867">
        <f>IFERROR(VLOOKUP(B125,ZemeData!$E$9:$H$259,4,0),0)</f>
        <v>1111109</v>
      </c>
      <c r="G125" s="867">
        <f>IFERROR(VLOOKUP(B125,ZemeData!$A$270:$D$520,4,0),0)</f>
        <v>179644</v>
      </c>
      <c r="H125" s="868">
        <f>IFERROR(VLOOKUP(B125,ZemeData!$E$270:$H$520,4,0),0)</f>
        <v>1844236</v>
      </c>
    </row>
    <row r="126" spans="1:8" x14ac:dyDescent="0.2">
      <c r="A126" s="720"/>
      <c r="B126" s="864" t="s">
        <v>408</v>
      </c>
      <c r="C126" s="865" t="s">
        <v>409</v>
      </c>
      <c r="D126" s="866" t="s">
        <v>410</v>
      </c>
      <c r="E126" s="867">
        <f>IFERROR(VLOOKUP(B126,ZemeData!$A$9:$D$259,4,0),0)</f>
        <v>222</v>
      </c>
      <c r="F126" s="867">
        <f>IFERROR(VLOOKUP(B126,ZemeData!$E$9:$H$259,4,0),0)</f>
        <v>0</v>
      </c>
      <c r="G126" s="867">
        <f>IFERROR(VLOOKUP(B126,ZemeData!$A$270:$D$520,4,0),0)</f>
        <v>0</v>
      </c>
      <c r="H126" s="868">
        <f>IFERROR(VLOOKUP(B126,ZemeData!$E$270:$H$520,4,0),0)</f>
        <v>0</v>
      </c>
    </row>
    <row r="127" spans="1:8" x14ac:dyDescent="0.2">
      <c r="A127" s="720"/>
      <c r="B127" s="864" t="s">
        <v>411</v>
      </c>
      <c r="C127" s="865" t="s">
        <v>412</v>
      </c>
      <c r="D127" s="866" t="s">
        <v>413</v>
      </c>
      <c r="E127" s="867">
        <f>IFERROR(VLOOKUP(B127,ZemeData!$A$9:$D$259,4,0),0)</f>
        <v>475614308</v>
      </c>
      <c r="F127" s="867">
        <f>IFERROR(VLOOKUP(B127,ZemeData!$E$9:$H$259,4,0),0)</f>
        <v>56238376</v>
      </c>
      <c r="G127" s="867">
        <f>IFERROR(VLOOKUP(B127,ZemeData!$A$270:$D$520,4,0),0)</f>
        <v>568039366</v>
      </c>
      <c r="H127" s="868">
        <f>IFERROR(VLOOKUP(B127,ZemeData!$E$270:$H$520,4,0),0)</f>
        <v>56136615</v>
      </c>
    </row>
    <row r="128" spans="1:8" x14ac:dyDescent="0.2">
      <c r="A128" s="720"/>
      <c r="B128" s="864" t="s">
        <v>414</v>
      </c>
      <c r="C128" s="865" t="s">
        <v>415</v>
      </c>
      <c r="D128" s="866" t="s">
        <v>416</v>
      </c>
      <c r="E128" s="867">
        <f>IFERROR(VLOOKUP(B128,ZemeData!$A$9:$D$259,4,0),0)</f>
        <v>21138346</v>
      </c>
      <c r="F128" s="867">
        <f>IFERROR(VLOOKUP(B128,ZemeData!$E$9:$H$259,4,0),0)</f>
        <v>40726726</v>
      </c>
      <c r="G128" s="867">
        <f>IFERROR(VLOOKUP(B128,ZemeData!$A$270:$D$520,4,0),0)</f>
        <v>25855680</v>
      </c>
      <c r="H128" s="868">
        <f>IFERROR(VLOOKUP(B128,ZemeData!$E$270:$H$520,4,0),0)</f>
        <v>39562372</v>
      </c>
    </row>
    <row r="129" spans="1:8" ht="36" x14ac:dyDescent="0.2">
      <c r="A129" s="720"/>
      <c r="B129" s="864" t="s">
        <v>417</v>
      </c>
      <c r="C129" s="865" t="s">
        <v>418</v>
      </c>
      <c r="D129" s="866" t="s">
        <v>419</v>
      </c>
      <c r="E129" s="867">
        <f>IFERROR(VLOOKUP(B129,ZemeData!$A$9:$D$259,4,0),0)</f>
        <v>6307</v>
      </c>
      <c r="F129" s="867">
        <f>IFERROR(VLOOKUP(B129,ZemeData!$E$9:$H$259,4,0),0)</f>
        <v>78601</v>
      </c>
      <c r="G129" s="867">
        <f>IFERROR(VLOOKUP(B129,ZemeData!$A$270:$D$520,4,0),0)</f>
        <v>2783</v>
      </c>
      <c r="H129" s="868">
        <f>IFERROR(VLOOKUP(B129,ZemeData!$E$270:$H$520,4,0),0)</f>
        <v>129274</v>
      </c>
    </row>
    <row r="130" spans="1:8" x14ac:dyDescent="0.2">
      <c r="A130" s="720"/>
      <c r="B130" s="864" t="s">
        <v>420</v>
      </c>
      <c r="C130" s="865" t="s">
        <v>421</v>
      </c>
      <c r="D130" s="866" t="s">
        <v>422</v>
      </c>
      <c r="E130" s="867">
        <f>IFERROR(VLOOKUP(B130,ZemeData!$A$9:$D$259,4,0),0)</f>
        <v>19102</v>
      </c>
      <c r="F130" s="867">
        <f>IFERROR(VLOOKUP(B130,ZemeData!$E$9:$H$259,4,0),0)</f>
        <v>824</v>
      </c>
      <c r="G130" s="867">
        <f>IFERROR(VLOOKUP(B130,ZemeData!$A$270:$D$520,4,0),0)</f>
        <v>14345</v>
      </c>
      <c r="H130" s="868">
        <f>IFERROR(VLOOKUP(B130,ZemeData!$E$270:$H$520,4,0),0)</f>
        <v>555</v>
      </c>
    </row>
    <row r="131" spans="1:8" ht="24" x14ac:dyDescent="0.2">
      <c r="A131" s="720"/>
      <c r="B131" s="864" t="s">
        <v>423</v>
      </c>
      <c r="C131" s="865" t="s">
        <v>424</v>
      </c>
      <c r="D131" s="866" t="s">
        <v>425</v>
      </c>
      <c r="E131" s="867">
        <f>IFERROR(VLOOKUP(B131,ZemeData!$A$9:$D$259,4,0),0)</f>
        <v>410364</v>
      </c>
      <c r="F131" s="867">
        <f>IFERROR(VLOOKUP(B131,ZemeData!$E$9:$H$259,4,0),0)</f>
        <v>136738</v>
      </c>
      <c r="G131" s="867">
        <f>IFERROR(VLOOKUP(B131,ZemeData!$A$270:$D$520,4,0),0)</f>
        <v>398618</v>
      </c>
      <c r="H131" s="868">
        <f>IFERROR(VLOOKUP(B131,ZemeData!$E$270:$H$520,4,0),0)</f>
        <v>279233</v>
      </c>
    </row>
    <row r="132" spans="1:8" x14ac:dyDescent="0.2">
      <c r="A132" s="720"/>
      <c r="B132" s="864" t="s">
        <v>426</v>
      </c>
      <c r="C132" s="865" t="s">
        <v>427</v>
      </c>
      <c r="D132" s="866" t="s">
        <v>428</v>
      </c>
      <c r="E132" s="867">
        <f>IFERROR(VLOOKUP(B132,ZemeData!$A$9:$D$259,4,0),0)</f>
        <v>3065</v>
      </c>
      <c r="F132" s="867">
        <f>IFERROR(VLOOKUP(B132,ZemeData!$E$9:$H$259,4,0),0)</f>
        <v>11070</v>
      </c>
      <c r="G132" s="867">
        <f>IFERROR(VLOOKUP(B132,ZemeData!$A$270:$D$520,4,0),0)</f>
        <v>631</v>
      </c>
      <c r="H132" s="868">
        <f>IFERROR(VLOOKUP(B132,ZemeData!$E$270:$H$520,4,0),0)</f>
        <v>4646</v>
      </c>
    </row>
    <row r="133" spans="1:8" x14ac:dyDescent="0.2">
      <c r="A133" s="720"/>
      <c r="B133" s="864" t="s">
        <v>429</v>
      </c>
      <c r="C133" s="865" t="s">
        <v>430</v>
      </c>
      <c r="D133" s="866" t="s">
        <v>430</v>
      </c>
      <c r="E133" s="867">
        <f>IFERROR(VLOOKUP(B133,ZemeData!$A$9:$D$259,4,0),0)</f>
        <v>1960805</v>
      </c>
      <c r="F133" s="867">
        <f>IFERROR(VLOOKUP(B133,ZemeData!$E$9:$H$259,4,0),0)</f>
        <v>6042099</v>
      </c>
      <c r="G133" s="867">
        <f>IFERROR(VLOOKUP(B133,ZemeData!$A$270:$D$520,4,0),0)</f>
        <v>2127609</v>
      </c>
      <c r="H133" s="868">
        <f>IFERROR(VLOOKUP(B133,ZemeData!$E$270:$H$520,4,0),0)</f>
        <v>8527208</v>
      </c>
    </row>
    <row r="134" spans="1:8" x14ac:dyDescent="0.2">
      <c r="A134" s="720"/>
      <c r="B134" s="864" t="s">
        <v>431</v>
      </c>
      <c r="C134" s="865" t="s">
        <v>432</v>
      </c>
      <c r="D134" s="866" t="s">
        <v>433</v>
      </c>
      <c r="E134" s="867">
        <f>IFERROR(VLOOKUP(B134,ZemeData!$A$9:$D$259,4,0),0)</f>
        <v>1032823</v>
      </c>
      <c r="F134" s="867">
        <f>IFERROR(VLOOKUP(B134,ZemeData!$E$9:$H$259,4,0),0)</f>
        <v>358585</v>
      </c>
      <c r="G134" s="867">
        <f>IFERROR(VLOOKUP(B134,ZemeData!$A$270:$D$520,4,0),0)</f>
        <v>1054489</v>
      </c>
      <c r="H134" s="868">
        <f>IFERROR(VLOOKUP(B134,ZemeData!$E$270:$H$520,4,0),0)</f>
        <v>373208</v>
      </c>
    </row>
    <row r="135" spans="1:8" x14ac:dyDescent="0.2">
      <c r="A135" s="720"/>
      <c r="B135" s="864" t="s">
        <v>434</v>
      </c>
      <c r="C135" s="865" t="s">
        <v>435</v>
      </c>
      <c r="D135" s="866" t="s">
        <v>435</v>
      </c>
      <c r="E135" s="867">
        <f>IFERROR(VLOOKUP(B135,ZemeData!$A$9:$D$259,4,0),0)</f>
        <v>61</v>
      </c>
      <c r="F135" s="867">
        <f>IFERROR(VLOOKUP(B135,ZemeData!$E$9:$H$259,4,0),0)</f>
        <v>599</v>
      </c>
      <c r="G135" s="867">
        <f>IFERROR(VLOOKUP(B135,ZemeData!$A$270:$D$520,4,0),0)</f>
        <v>0</v>
      </c>
      <c r="H135" s="868">
        <f>IFERROR(VLOOKUP(B135,ZemeData!$E$270:$H$520,4,0),0)</f>
        <v>207</v>
      </c>
    </row>
    <row r="136" spans="1:8" x14ac:dyDescent="0.2">
      <c r="A136" s="720"/>
      <c r="B136" s="864" t="s">
        <v>436</v>
      </c>
      <c r="C136" s="865" t="s">
        <v>437</v>
      </c>
      <c r="D136" s="866" t="s">
        <v>438</v>
      </c>
      <c r="E136" s="867">
        <f>IFERROR(VLOOKUP(B136,ZemeData!$A$9:$D$259,4,0),0)</f>
        <v>2343423</v>
      </c>
      <c r="F136" s="867">
        <f>IFERROR(VLOOKUP(B136,ZemeData!$E$9:$H$259,4,0),0)</f>
        <v>6819331</v>
      </c>
      <c r="G136" s="867">
        <f>IFERROR(VLOOKUP(B136,ZemeData!$A$270:$D$520,4,0),0)</f>
        <v>2692436</v>
      </c>
      <c r="H136" s="868">
        <f>IFERROR(VLOOKUP(B136,ZemeData!$E$270:$H$520,4,0),0)</f>
        <v>8451700</v>
      </c>
    </row>
    <row r="137" spans="1:8" x14ac:dyDescent="0.2">
      <c r="A137" s="720"/>
      <c r="B137" s="864" t="s">
        <v>439</v>
      </c>
      <c r="C137" s="865" t="s">
        <v>440</v>
      </c>
      <c r="D137" s="866" t="s">
        <v>441</v>
      </c>
      <c r="E137" s="867">
        <f>IFERROR(VLOOKUP(B137,ZemeData!$A$9:$D$259,4,0),0)</f>
        <v>173688</v>
      </c>
      <c r="F137" s="867">
        <f>IFERROR(VLOOKUP(B137,ZemeData!$E$9:$H$259,4,0),0)</f>
        <v>397830</v>
      </c>
      <c r="G137" s="867">
        <f>IFERROR(VLOOKUP(B137,ZemeData!$A$270:$D$520,4,0),0)</f>
        <v>213028</v>
      </c>
      <c r="H137" s="868">
        <f>IFERROR(VLOOKUP(B137,ZemeData!$E$270:$H$520,4,0),0)</f>
        <v>327487</v>
      </c>
    </row>
    <row r="138" spans="1:8" x14ac:dyDescent="0.2">
      <c r="A138" s="720"/>
      <c r="B138" s="864" t="s">
        <v>442</v>
      </c>
      <c r="C138" s="865" t="s">
        <v>443</v>
      </c>
      <c r="D138" s="866" t="s">
        <v>444</v>
      </c>
      <c r="E138" s="867">
        <f>IFERROR(VLOOKUP(B138,ZemeData!$A$9:$D$259,4,0),0)</f>
        <v>0</v>
      </c>
      <c r="F138" s="867">
        <f>IFERROR(VLOOKUP(B138,ZemeData!$E$9:$H$259,4,0),0)</f>
        <v>0</v>
      </c>
      <c r="G138" s="867">
        <f>IFERROR(VLOOKUP(B138,ZemeData!$A$270:$D$520,4,0),0)</f>
        <v>0</v>
      </c>
      <c r="H138" s="868">
        <f>IFERROR(VLOOKUP(B138,ZemeData!$E$270:$H$520,4,0),0)</f>
        <v>0</v>
      </c>
    </row>
    <row r="139" spans="1:8" x14ac:dyDescent="0.2">
      <c r="A139" s="720"/>
      <c r="B139" s="864" t="s">
        <v>445</v>
      </c>
      <c r="C139" s="865" t="s">
        <v>446</v>
      </c>
      <c r="D139" s="866" t="s">
        <v>447</v>
      </c>
      <c r="E139" s="867">
        <f>IFERROR(VLOOKUP(B139,ZemeData!$A$9:$D$259,4,0),0)</f>
        <v>11400</v>
      </c>
      <c r="F139" s="867">
        <f>IFERROR(VLOOKUP(B139,ZemeData!$E$9:$H$259,4,0),0)</f>
        <v>48006</v>
      </c>
      <c r="G139" s="867">
        <f>IFERROR(VLOOKUP(B139,ZemeData!$A$270:$D$520,4,0),0)</f>
        <v>7714</v>
      </c>
      <c r="H139" s="868">
        <f>IFERROR(VLOOKUP(B139,ZemeData!$E$270:$H$520,4,0),0)</f>
        <v>54973</v>
      </c>
    </row>
    <row r="140" spans="1:8" ht="24" x14ac:dyDescent="0.2">
      <c r="A140" s="720"/>
      <c r="B140" s="864" t="s">
        <v>448</v>
      </c>
      <c r="C140" s="865" t="s">
        <v>449</v>
      </c>
      <c r="D140" s="866" t="s">
        <v>450</v>
      </c>
      <c r="E140" s="867">
        <f>IFERROR(VLOOKUP(B140,ZemeData!$A$9:$D$259,4,0),0)</f>
        <v>68878</v>
      </c>
      <c r="F140" s="867">
        <f>IFERROR(VLOOKUP(B140,ZemeData!$E$9:$H$259,4,0),0)</f>
        <v>0</v>
      </c>
      <c r="G140" s="867">
        <f>IFERROR(VLOOKUP(B140,ZemeData!$A$270:$D$520,4,0),0)</f>
        <v>58580</v>
      </c>
      <c r="H140" s="868">
        <f>IFERROR(VLOOKUP(B140,ZemeData!$E$270:$H$520,4,0),0)</f>
        <v>0</v>
      </c>
    </row>
    <row r="141" spans="1:8" ht="36" x14ac:dyDescent="0.2">
      <c r="A141" s="720"/>
      <c r="B141" s="864" t="s">
        <v>451</v>
      </c>
      <c r="C141" s="865" t="s">
        <v>452</v>
      </c>
      <c r="D141" s="866" t="s">
        <v>453</v>
      </c>
      <c r="E141" s="867">
        <f>IFERROR(VLOOKUP(B141,ZemeData!$A$9:$D$259,4,0),0)</f>
        <v>0</v>
      </c>
      <c r="F141" s="867">
        <f>IFERROR(VLOOKUP(B141,ZemeData!$E$9:$H$259,4,0),0)</f>
        <v>0</v>
      </c>
      <c r="G141" s="867">
        <f>IFERROR(VLOOKUP(B141,ZemeData!$A$270:$D$520,4,0),0)</f>
        <v>16</v>
      </c>
      <c r="H141" s="868">
        <f>IFERROR(VLOOKUP(B141,ZemeData!$E$270:$H$520,4,0),0)</f>
        <v>0</v>
      </c>
    </row>
    <row r="142" spans="1:8" x14ac:dyDescent="0.2">
      <c r="A142" s="720"/>
      <c r="B142" s="864" t="s">
        <v>454</v>
      </c>
      <c r="C142" s="865" t="s">
        <v>455</v>
      </c>
      <c r="D142" s="866" t="s">
        <v>456</v>
      </c>
      <c r="E142" s="867">
        <f>IFERROR(VLOOKUP(B142,ZemeData!$A$9:$D$259,4,0),0)</f>
        <v>3235</v>
      </c>
      <c r="F142" s="867">
        <f>IFERROR(VLOOKUP(B142,ZemeData!$E$9:$H$259,4,0),0)</f>
        <v>2280</v>
      </c>
      <c r="G142" s="867">
        <f>IFERROR(VLOOKUP(B142,ZemeData!$A$270:$D$520,4,0),0)</f>
        <v>2934</v>
      </c>
      <c r="H142" s="868">
        <f>IFERROR(VLOOKUP(B142,ZemeData!$E$270:$H$520,4,0),0)</f>
        <v>1403</v>
      </c>
    </row>
    <row r="143" spans="1:8" x14ac:dyDescent="0.2">
      <c r="A143" s="720"/>
      <c r="B143" s="864" t="s">
        <v>457</v>
      </c>
      <c r="C143" s="865" t="s">
        <v>458</v>
      </c>
      <c r="D143" s="866" t="s">
        <v>459</v>
      </c>
      <c r="E143" s="867">
        <f>IFERROR(VLOOKUP(B143,ZemeData!$A$9:$D$259,4,0),0)</f>
        <v>8674276</v>
      </c>
      <c r="F143" s="867">
        <f>IFERROR(VLOOKUP(B143,ZemeData!$E$9:$H$259,4,0),0)</f>
        <v>2595248</v>
      </c>
      <c r="G143" s="867">
        <f>IFERROR(VLOOKUP(B143,ZemeData!$A$270:$D$520,4,0),0)</f>
        <v>9842809</v>
      </c>
      <c r="H143" s="868">
        <f>IFERROR(VLOOKUP(B143,ZemeData!$E$270:$H$520,4,0),0)</f>
        <v>2474220</v>
      </c>
    </row>
    <row r="144" spans="1:8" x14ac:dyDescent="0.2">
      <c r="A144" s="720"/>
      <c r="B144" s="864" t="s">
        <v>460</v>
      </c>
      <c r="C144" s="865" t="s">
        <v>461</v>
      </c>
      <c r="D144" s="866" t="s">
        <v>462</v>
      </c>
      <c r="E144" s="867">
        <f>IFERROR(VLOOKUP(B144,ZemeData!$A$9:$D$259,4,0),0)</f>
        <v>10505859</v>
      </c>
      <c r="F144" s="867">
        <f>IFERROR(VLOOKUP(B144,ZemeData!$E$9:$H$259,4,0),0)</f>
        <v>23528957</v>
      </c>
      <c r="G144" s="867">
        <f>IFERROR(VLOOKUP(B144,ZemeData!$A$270:$D$520,4,0),0)</f>
        <v>11737654</v>
      </c>
      <c r="H144" s="868">
        <f>IFERROR(VLOOKUP(B144,ZemeData!$E$270:$H$520,4,0),0)</f>
        <v>24984306</v>
      </c>
    </row>
    <row r="145" spans="1:8" x14ac:dyDescent="0.2">
      <c r="A145" s="720"/>
      <c r="B145" s="864" t="s">
        <v>463</v>
      </c>
      <c r="C145" s="865" t="s">
        <v>464</v>
      </c>
      <c r="D145" s="866" t="s">
        <v>465</v>
      </c>
      <c r="E145" s="867">
        <f>IFERROR(VLOOKUP(B145,ZemeData!$A$9:$D$259,4,0),0)</f>
        <v>119202135</v>
      </c>
      <c r="F145" s="867">
        <f>IFERROR(VLOOKUP(B145,ZemeData!$E$9:$H$259,4,0),0)</f>
        <v>216375338</v>
      </c>
      <c r="G145" s="867">
        <f>IFERROR(VLOOKUP(B145,ZemeData!$A$270:$D$520,4,0),0)</f>
        <v>129876442</v>
      </c>
      <c r="H145" s="868">
        <f>IFERROR(VLOOKUP(B145,ZemeData!$E$270:$H$520,4,0),0)</f>
        <v>223817244</v>
      </c>
    </row>
    <row r="146" spans="1:8" ht="24" x14ac:dyDescent="0.2">
      <c r="A146" s="720"/>
      <c r="B146" s="864" t="s">
        <v>466</v>
      </c>
      <c r="C146" s="865" t="s">
        <v>467</v>
      </c>
      <c r="D146" s="866" t="s">
        <v>468</v>
      </c>
      <c r="E146" s="867">
        <f>IFERROR(VLOOKUP(B146,ZemeData!$A$9:$D$259,4,0),0)</f>
        <v>15398</v>
      </c>
      <c r="F146" s="867">
        <f>IFERROR(VLOOKUP(B146,ZemeData!$E$9:$H$259,4,0),0)</f>
        <v>46751</v>
      </c>
      <c r="G146" s="867">
        <f>IFERROR(VLOOKUP(B146,ZemeData!$A$270:$D$520,4,0),0)</f>
        <v>5294</v>
      </c>
      <c r="H146" s="868">
        <f>IFERROR(VLOOKUP(B146,ZemeData!$E$270:$H$520,4,0),0)</f>
        <v>4378</v>
      </c>
    </row>
    <row r="147" spans="1:8" ht="24" x14ac:dyDescent="0.2">
      <c r="A147" s="720"/>
      <c r="B147" s="864" t="s">
        <v>469</v>
      </c>
      <c r="C147" s="865" t="s">
        <v>470</v>
      </c>
      <c r="D147" s="866" t="s">
        <v>471</v>
      </c>
      <c r="E147" s="867">
        <f>IFERROR(VLOOKUP(B147,ZemeData!$A$9:$D$259,4,0),0)</f>
        <v>1059</v>
      </c>
      <c r="F147" s="867">
        <f>IFERROR(VLOOKUP(B147,ZemeData!$E$9:$H$259,4,0),0)</f>
        <v>10233</v>
      </c>
      <c r="G147" s="867">
        <f>IFERROR(VLOOKUP(B147,ZemeData!$A$270:$D$520,4,0),0)</f>
        <v>3065</v>
      </c>
      <c r="H147" s="868">
        <f>IFERROR(VLOOKUP(B147,ZemeData!$E$270:$H$520,4,0),0)</f>
        <v>18155</v>
      </c>
    </row>
    <row r="148" spans="1:8" x14ac:dyDescent="0.2">
      <c r="A148" s="720"/>
      <c r="B148" s="864" t="s">
        <v>472</v>
      </c>
      <c r="C148" s="865" t="s">
        <v>473</v>
      </c>
      <c r="D148" s="866" t="s">
        <v>473</v>
      </c>
      <c r="E148" s="867">
        <f>IFERROR(VLOOKUP(B148,ZemeData!$A$9:$D$259,4,0),0)</f>
        <v>193</v>
      </c>
      <c r="F148" s="867">
        <f>IFERROR(VLOOKUP(B148,ZemeData!$E$9:$H$259,4,0),0)</f>
        <v>31888</v>
      </c>
      <c r="G148" s="867">
        <f>IFERROR(VLOOKUP(B148,ZemeData!$A$270:$D$520,4,0),0)</f>
        <v>2647</v>
      </c>
      <c r="H148" s="868">
        <f>IFERROR(VLOOKUP(B148,ZemeData!$E$270:$H$520,4,0),0)</f>
        <v>29690</v>
      </c>
    </row>
    <row r="149" spans="1:8" x14ac:dyDescent="0.2">
      <c r="A149" s="720"/>
      <c r="B149" s="864" t="s">
        <v>474</v>
      </c>
      <c r="C149" s="865" t="s">
        <v>475</v>
      </c>
      <c r="D149" s="866" t="s">
        <v>476</v>
      </c>
      <c r="E149" s="867">
        <f>IFERROR(VLOOKUP(B149,ZemeData!$A$9:$D$259,4,0),0)</f>
        <v>1063</v>
      </c>
      <c r="F149" s="867">
        <f>IFERROR(VLOOKUP(B149,ZemeData!$E$9:$H$259,4,0),0)</f>
        <v>7367</v>
      </c>
      <c r="G149" s="867">
        <f>IFERROR(VLOOKUP(B149,ZemeData!$A$270:$D$520,4,0),0)</f>
        <v>1615</v>
      </c>
      <c r="H149" s="868">
        <f>IFERROR(VLOOKUP(B149,ZemeData!$E$270:$H$520,4,0),0)</f>
        <v>5974</v>
      </c>
    </row>
    <row r="150" spans="1:8" x14ac:dyDescent="0.2">
      <c r="A150" s="720"/>
      <c r="B150" s="864" t="s">
        <v>477</v>
      </c>
      <c r="C150" s="865" t="s">
        <v>478</v>
      </c>
      <c r="D150" s="866" t="s">
        <v>478</v>
      </c>
      <c r="E150" s="867">
        <f>IFERROR(VLOOKUP(B150,ZemeData!$A$9:$D$259,4,0),0)</f>
        <v>129433</v>
      </c>
      <c r="F150" s="867">
        <f>IFERROR(VLOOKUP(B150,ZemeData!$E$9:$H$259,4,0),0)</f>
        <v>514180</v>
      </c>
      <c r="G150" s="867">
        <f>IFERROR(VLOOKUP(B150,ZemeData!$A$270:$D$520,4,0),0)</f>
        <v>172584</v>
      </c>
      <c r="H150" s="868">
        <f>IFERROR(VLOOKUP(B150,ZemeData!$E$270:$H$520,4,0),0)</f>
        <v>379153</v>
      </c>
    </row>
    <row r="151" spans="1:8" x14ac:dyDescent="0.2">
      <c r="A151" s="720"/>
      <c r="B151" s="864" t="s">
        <v>479</v>
      </c>
      <c r="C151" s="865" t="s">
        <v>480</v>
      </c>
      <c r="D151" s="866" t="s">
        <v>480</v>
      </c>
      <c r="E151" s="867">
        <f>IFERROR(VLOOKUP(B151,ZemeData!$A$9:$D$259,4,0),0)</f>
        <v>3293</v>
      </c>
      <c r="F151" s="867">
        <f>IFERROR(VLOOKUP(B151,ZemeData!$E$9:$H$259,4,0),0)</f>
        <v>289414</v>
      </c>
      <c r="G151" s="867">
        <f>IFERROR(VLOOKUP(B151,ZemeData!$A$270:$D$520,4,0),0)</f>
        <v>480</v>
      </c>
      <c r="H151" s="868">
        <f>IFERROR(VLOOKUP(B151,ZemeData!$E$270:$H$520,4,0),0)</f>
        <v>224784</v>
      </c>
    </row>
    <row r="152" spans="1:8" x14ac:dyDescent="0.2">
      <c r="A152" s="720"/>
      <c r="B152" s="864" t="s">
        <v>481</v>
      </c>
      <c r="C152" s="865" t="s">
        <v>482</v>
      </c>
      <c r="D152" s="866" t="s">
        <v>482</v>
      </c>
      <c r="E152" s="867">
        <f>IFERROR(VLOOKUP(B152,ZemeData!$A$9:$D$259,4,0),0)</f>
        <v>1114</v>
      </c>
      <c r="F152" s="867">
        <f>IFERROR(VLOOKUP(B152,ZemeData!$E$9:$H$259,4,0),0)</f>
        <v>2127</v>
      </c>
      <c r="G152" s="867">
        <f>IFERROR(VLOOKUP(B152,ZemeData!$A$270:$D$520,4,0),0)</f>
        <v>534</v>
      </c>
      <c r="H152" s="868">
        <f>IFERROR(VLOOKUP(B152,ZemeData!$E$270:$H$520,4,0),0)</f>
        <v>718</v>
      </c>
    </row>
    <row r="153" spans="1:8" x14ac:dyDescent="0.2">
      <c r="A153" s="720"/>
      <c r="B153" s="864" t="s">
        <v>483</v>
      </c>
      <c r="C153" s="865" t="s">
        <v>484</v>
      </c>
      <c r="D153" s="866" t="s">
        <v>485</v>
      </c>
      <c r="E153" s="867">
        <f>IFERROR(VLOOKUP(B153,ZemeData!$A$9:$D$259,4,0),0)</f>
        <v>2376</v>
      </c>
      <c r="F153" s="867">
        <f>IFERROR(VLOOKUP(B153,ZemeData!$E$9:$H$259,4,0),0)</f>
        <v>17848</v>
      </c>
      <c r="G153" s="867">
        <f>IFERROR(VLOOKUP(B153,ZemeData!$A$270:$D$520,4,0),0)</f>
        <v>463</v>
      </c>
      <c r="H153" s="868">
        <f>IFERROR(VLOOKUP(B153,ZemeData!$E$270:$H$520,4,0),0)</f>
        <v>16887</v>
      </c>
    </row>
    <row r="154" spans="1:8" x14ac:dyDescent="0.2">
      <c r="A154" s="720"/>
      <c r="B154" s="864" t="s">
        <v>486</v>
      </c>
      <c r="C154" s="865" t="s">
        <v>487</v>
      </c>
      <c r="D154" s="866" t="s">
        <v>488</v>
      </c>
      <c r="E154" s="867">
        <f>IFERROR(VLOOKUP(B154,ZemeData!$A$9:$D$259,4,0),0)</f>
        <v>408144</v>
      </c>
      <c r="F154" s="867">
        <f>IFERROR(VLOOKUP(B154,ZemeData!$E$9:$H$259,4,0),0)</f>
        <v>1957740</v>
      </c>
      <c r="G154" s="867">
        <f>IFERROR(VLOOKUP(B154,ZemeData!$A$270:$D$520,4,0),0)</f>
        <v>526679</v>
      </c>
      <c r="H154" s="868">
        <f>IFERROR(VLOOKUP(B154,ZemeData!$E$270:$H$520,4,0),0)</f>
        <v>2058364</v>
      </c>
    </row>
    <row r="155" spans="1:8" x14ac:dyDescent="0.2">
      <c r="A155" s="720"/>
      <c r="B155" s="864" t="s">
        <v>489</v>
      </c>
      <c r="C155" s="865" t="s">
        <v>490</v>
      </c>
      <c r="D155" s="866" t="s">
        <v>490</v>
      </c>
      <c r="E155" s="867">
        <f>IFERROR(VLOOKUP(B155,ZemeData!$A$9:$D$259,4,0),0)</f>
        <v>1134</v>
      </c>
      <c r="F155" s="867">
        <f>IFERROR(VLOOKUP(B155,ZemeData!$E$9:$H$259,4,0),0)</f>
        <v>153</v>
      </c>
      <c r="G155" s="867">
        <f>IFERROR(VLOOKUP(B155,ZemeData!$A$270:$D$520,4,0),0)</f>
        <v>13496</v>
      </c>
      <c r="H155" s="868">
        <f>IFERROR(VLOOKUP(B155,ZemeData!$E$270:$H$520,4,0),0)</f>
        <v>100</v>
      </c>
    </row>
    <row r="156" spans="1:8" x14ac:dyDescent="0.2">
      <c r="A156" s="720"/>
      <c r="B156" s="864" t="s">
        <v>491</v>
      </c>
      <c r="C156" s="865" t="s">
        <v>492</v>
      </c>
      <c r="D156" s="866" t="s">
        <v>492</v>
      </c>
      <c r="E156" s="867">
        <f>IFERROR(VLOOKUP(B156,ZemeData!$A$9:$D$259,4,0),0)</f>
        <v>222017</v>
      </c>
      <c r="F156" s="867">
        <f>IFERROR(VLOOKUP(B156,ZemeData!$E$9:$H$259,4,0),0)</f>
        <v>174052</v>
      </c>
      <c r="G156" s="867">
        <f>IFERROR(VLOOKUP(B156,ZemeData!$A$270:$D$520,4,0),0)</f>
        <v>214543</v>
      </c>
      <c r="H156" s="868">
        <f>IFERROR(VLOOKUP(B156,ZemeData!$E$270:$H$520,4,0),0)</f>
        <v>177333</v>
      </c>
    </row>
    <row r="157" spans="1:8" x14ac:dyDescent="0.2">
      <c r="A157" s="720"/>
      <c r="B157" s="864" t="s">
        <v>493</v>
      </c>
      <c r="C157" s="865" t="s">
        <v>494</v>
      </c>
      <c r="D157" s="866" t="s">
        <v>494</v>
      </c>
      <c r="E157" s="867">
        <f>IFERROR(VLOOKUP(B157,ZemeData!$A$9:$D$259,4,0),0)</f>
        <v>3170</v>
      </c>
      <c r="F157" s="867">
        <f>IFERROR(VLOOKUP(B157,ZemeData!$E$9:$H$259,4,0),0)</f>
        <v>32789</v>
      </c>
      <c r="G157" s="867">
        <f>IFERROR(VLOOKUP(B157,ZemeData!$A$270:$D$520,4,0),0)</f>
        <v>1361</v>
      </c>
      <c r="H157" s="868">
        <f>IFERROR(VLOOKUP(B157,ZemeData!$E$270:$H$520,4,0),0)</f>
        <v>54683</v>
      </c>
    </row>
    <row r="158" spans="1:8" x14ac:dyDescent="0.2">
      <c r="A158" s="720"/>
      <c r="B158" s="864" t="s">
        <v>495</v>
      </c>
      <c r="C158" s="865" t="s">
        <v>496</v>
      </c>
      <c r="D158" s="866" t="s">
        <v>496</v>
      </c>
      <c r="E158" s="867">
        <f>IFERROR(VLOOKUP(B158,ZemeData!$A$9:$D$259,4,0),0)</f>
        <v>22</v>
      </c>
      <c r="F158" s="867">
        <f>IFERROR(VLOOKUP(B158,ZemeData!$E$9:$H$259,4,0),0)</f>
        <v>117</v>
      </c>
      <c r="G158" s="867">
        <f>IFERROR(VLOOKUP(B158,ZemeData!$A$270:$D$520,4,0),0)</f>
        <v>732</v>
      </c>
      <c r="H158" s="868">
        <f>IFERROR(VLOOKUP(B158,ZemeData!$E$270:$H$520,4,0),0)</f>
        <v>16</v>
      </c>
    </row>
    <row r="159" spans="1:8" x14ac:dyDescent="0.2">
      <c r="A159" s="720"/>
      <c r="B159" s="864" t="s">
        <v>497</v>
      </c>
      <c r="C159" s="865" t="s">
        <v>498</v>
      </c>
      <c r="D159" s="866" t="s">
        <v>498</v>
      </c>
      <c r="E159" s="867">
        <f>IFERROR(VLOOKUP(B159,ZemeData!$A$9:$D$259,4,0),0)</f>
        <v>7847</v>
      </c>
      <c r="F159" s="867">
        <f>IFERROR(VLOOKUP(B159,ZemeData!$E$9:$H$259,4,0),0)</f>
        <v>6391</v>
      </c>
      <c r="G159" s="867">
        <f>IFERROR(VLOOKUP(B159,ZemeData!$A$270:$D$520,4,0),0)</f>
        <v>4368</v>
      </c>
      <c r="H159" s="868">
        <f>IFERROR(VLOOKUP(B159,ZemeData!$E$270:$H$520,4,0),0)</f>
        <v>9980</v>
      </c>
    </row>
    <row r="160" spans="1:8" x14ac:dyDescent="0.2">
      <c r="A160" s="720"/>
      <c r="B160" s="864" t="s">
        <v>499</v>
      </c>
      <c r="C160" s="865" t="s">
        <v>500</v>
      </c>
      <c r="D160" s="866" t="s">
        <v>500</v>
      </c>
      <c r="E160" s="867">
        <f>IFERROR(VLOOKUP(B160,ZemeData!$A$9:$D$259,4,0),0)</f>
        <v>2442</v>
      </c>
      <c r="F160" s="867">
        <f>IFERROR(VLOOKUP(B160,ZemeData!$E$9:$H$259,4,0),0)</f>
        <v>6109</v>
      </c>
      <c r="G160" s="867">
        <f>IFERROR(VLOOKUP(B160,ZemeData!$A$270:$D$520,4,0),0)</f>
        <v>4643</v>
      </c>
      <c r="H160" s="868">
        <f>IFERROR(VLOOKUP(B160,ZemeData!$E$270:$H$520,4,0),0)</f>
        <v>3584</v>
      </c>
    </row>
    <row r="161" spans="1:8" ht="36" x14ac:dyDescent="0.2">
      <c r="A161" s="720"/>
      <c r="B161" s="864" t="s">
        <v>501</v>
      </c>
      <c r="C161" s="865" t="s">
        <v>502</v>
      </c>
      <c r="D161" s="866" t="s">
        <v>503</v>
      </c>
      <c r="E161" s="867">
        <f>IFERROR(VLOOKUP(B161,ZemeData!$A$9:$D$259,4,0),0)</f>
        <v>517</v>
      </c>
      <c r="F161" s="867">
        <f>IFERROR(VLOOKUP(B161,ZemeData!$E$9:$H$259,4,0),0)</f>
        <v>0</v>
      </c>
      <c r="G161" s="867">
        <f>IFERROR(VLOOKUP(B161,ZemeData!$A$270:$D$520,4,0),0)</f>
        <v>223</v>
      </c>
      <c r="H161" s="868">
        <f>IFERROR(VLOOKUP(B161,ZemeData!$E$270:$H$520,4,0),0)</f>
        <v>0</v>
      </c>
    </row>
    <row r="162" spans="1:8" x14ac:dyDescent="0.2">
      <c r="A162" s="720"/>
      <c r="B162" s="864" t="s">
        <v>504</v>
      </c>
      <c r="C162" s="865" t="s">
        <v>505</v>
      </c>
      <c r="D162" s="866" t="s">
        <v>505</v>
      </c>
      <c r="E162" s="867">
        <f>IFERROR(VLOOKUP(B162,ZemeData!$A$9:$D$259,4,0),0)</f>
        <v>125550</v>
      </c>
      <c r="F162" s="867">
        <f>IFERROR(VLOOKUP(B162,ZemeData!$E$9:$H$259,4,0),0)</f>
        <v>297947</v>
      </c>
      <c r="G162" s="867">
        <f>IFERROR(VLOOKUP(B162,ZemeData!$A$270:$D$520,4,0),0)</f>
        <v>87578</v>
      </c>
      <c r="H162" s="868">
        <f>IFERROR(VLOOKUP(B162,ZemeData!$E$270:$H$520,4,0),0)</f>
        <v>151522</v>
      </c>
    </row>
    <row r="163" spans="1:8" x14ac:dyDescent="0.2">
      <c r="A163" s="720"/>
      <c r="B163" s="864" t="s">
        <v>506</v>
      </c>
      <c r="C163" s="865" t="s">
        <v>507</v>
      </c>
      <c r="D163" s="866" t="s">
        <v>508</v>
      </c>
      <c r="E163" s="867">
        <f>IFERROR(VLOOKUP(B163,ZemeData!$A$9:$D$259,4,0),0)</f>
        <v>3030531</v>
      </c>
      <c r="F163" s="867">
        <f>IFERROR(VLOOKUP(B163,ZemeData!$E$9:$H$259,4,0),0)</f>
        <v>8086104</v>
      </c>
      <c r="G163" s="867">
        <f>IFERROR(VLOOKUP(B163,ZemeData!$A$270:$D$520,4,0),0)</f>
        <v>2696640</v>
      </c>
      <c r="H163" s="868">
        <f>IFERROR(VLOOKUP(B163,ZemeData!$E$270:$H$520,4,0),0)</f>
        <v>9059447</v>
      </c>
    </row>
    <row r="164" spans="1:8" x14ac:dyDescent="0.2">
      <c r="A164" s="720"/>
      <c r="B164" s="864" t="s">
        <v>509</v>
      </c>
      <c r="C164" s="865" t="s">
        <v>510</v>
      </c>
      <c r="D164" s="866" t="s">
        <v>510</v>
      </c>
      <c r="E164" s="867">
        <f>IFERROR(VLOOKUP(B164,ZemeData!$A$9:$D$259,4,0),0)</f>
        <v>874167</v>
      </c>
      <c r="F164" s="867">
        <f>IFERROR(VLOOKUP(B164,ZemeData!$E$9:$H$259,4,0),0)</f>
        <v>1578891</v>
      </c>
      <c r="G164" s="867">
        <f>IFERROR(VLOOKUP(B164,ZemeData!$A$270:$D$520,4,0),0)</f>
        <v>957478</v>
      </c>
      <c r="H164" s="868">
        <f>IFERROR(VLOOKUP(B164,ZemeData!$E$270:$H$520,4,0),0)</f>
        <v>1721985</v>
      </c>
    </row>
    <row r="165" spans="1:8" x14ac:dyDescent="0.2">
      <c r="A165" s="720"/>
      <c r="B165" s="864" t="s">
        <v>511</v>
      </c>
      <c r="C165" s="865" t="s">
        <v>512</v>
      </c>
      <c r="D165" s="866" t="s">
        <v>513</v>
      </c>
      <c r="E165" s="867">
        <f>IFERROR(VLOOKUP(B165,ZemeData!$A$9:$D$259,4,0),0)</f>
        <v>5411891</v>
      </c>
      <c r="F165" s="867">
        <f>IFERROR(VLOOKUP(B165,ZemeData!$E$9:$H$259,4,0),0)</f>
        <v>13688707</v>
      </c>
      <c r="G165" s="867">
        <f>IFERROR(VLOOKUP(B165,ZemeData!$A$270:$D$520,4,0),0)</f>
        <v>5671614</v>
      </c>
      <c r="H165" s="868">
        <f>IFERROR(VLOOKUP(B165,ZemeData!$E$270:$H$520,4,0),0)</f>
        <v>15574378</v>
      </c>
    </row>
    <row r="166" spans="1:8" x14ac:dyDescent="0.2">
      <c r="A166" s="720"/>
      <c r="B166" s="864" t="s">
        <v>514</v>
      </c>
      <c r="C166" s="865" t="s">
        <v>515</v>
      </c>
      <c r="D166" s="866" t="s">
        <v>516</v>
      </c>
      <c r="E166" s="867">
        <f>IFERROR(VLOOKUP(B166,ZemeData!$A$9:$D$259,4,0),0)</f>
        <v>18599844</v>
      </c>
      <c r="F166" s="867">
        <f>IFERROR(VLOOKUP(B166,ZemeData!$E$9:$H$259,4,0),0)</f>
        <v>15499060</v>
      </c>
      <c r="G166" s="867">
        <f>IFERROR(VLOOKUP(B166,ZemeData!$A$270:$D$520,4,0),0)</f>
        <v>18773672</v>
      </c>
      <c r="H166" s="868">
        <f>IFERROR(VLOOKUP(B166,ZemeData!$E$270:$H$520,4,0),0)</f>
        <v>15378000</v>
      </c>
    </row>
    <row r="167" spans="1:8" x14ac:dyDescent="0.2">
      <c r="A167" s="720"/>
      <c r="B167" s="864" t="s">
        <v>517</v>
      </c>
      <c r="C167" s="865" t="s">
        <v>518</v>
      </c>
      <c r="D167" s="866" t="s">
        <v>519</v>
      </c>
      <c r="E167" s="867">
        <f>IFERROR(VLOOKUP(B167,ZemeData!$A$9:$D$259,4,0),0)</f>
        <v>9276224</v>
      </c>
      <c r="F167" s="867">
        <f>IFERROR(VLOOKUP(B167,ZemeData!$E$9:$H$259,4,0),0)</f>
        <v>2606264</v>
      </c>
      <c r="G167" s="867">
        <f>IFERROR(VLOOKUP(B167,ZemeData!$A$270:$D$520,4,0),0)</f>
        <v>7446666</v>
      </c>
      <c r="H167" s="868">
        <f>IFERROR(VLOOKUP(B167,ZemeData!$E$270:$H$520,4,0),0)</f>
        <v>2941883</v>
      </c>
    </row>
    <row r="168" spans="1:8" x14ac:dyDescent="0.2">
      <c r="A168" s="720"/>
      <c r="B168" s="864" t="s">
        <v>520</v>
      </c>
      <c r="C168" s="865" t="s">
        <v>521</v>
      </c>
      <c r="D168" s="866" t="s">
        <v>522</v>
      </c>
      <c r="E168" s="867">
        <f>IFERROR(VLOOKUP(B168,ZemeData!$A$9:$D$259,4,0),0)</f>
        <v>2179</v>
      </c>
      <c r="F168" s="867">
        <f>IFERROR(VLOOKUP(B168,ZemeData!$E$9:$H$259,4,0),0)</f>
        <v>1486867</v>
      </c>
      <c r="G168" s="867">
        <f>IFERROR(VLOOKUP(B168,ZemeData!$A$270:$D$520,4,0),0)</f>
        <v>1791</v>
      </c>
      <c r="H168" s="868">
        <f>IFERROR(VLOOKUP(B168,ZemeData!$E$270:$H$520,4,0),0)</f>
        <v>1046078</v>
      </c>
    </row>
    <row r="169" spans="1:8" ht="24" x14ac:dyDescent="0.2">
      <c r="A169" s="720"/>
      <c r="B169" s="864" t="s">
        <v>523</v>
      </c>
      <c r="C169" s="865" t="s">
        <v>524</v>
      </c>
      <c r="D169" s="866" t="s">
        <v>525</v>
      </c>
      <c r="E169" s="867">
        <f>IFERROR(VLOOKUP(B169,ZemeData!$A$9:$D$259,4,0),0)</f>
        <v>386123</v>
      </c>
      <c r="F169" s="867">
        <f>IFERROR(VLOOKUP(B169,ZemeData!$E$9:$H$259,4,0),0)</f>
        <v>1785276</v>
      </c>
      <c r="G169" s="867">
        <f>IFERROR(VLOOKUP(B169,ZemeData!$A$270:$D$520,4,0),0)</f>
        <v>412801</v>
      </c>
      <c r="H169" s="868">
        <f>IFERROR(VLOOKUP(B169,ZemeData!$E$270:$H$520,4,0),0)</f>
        <v>1512674</v>
      </c>
    </row>
    <row r="170" spans="1:8" x14ac:dyDescent="0.2">
      <c r="A170" s="720"/>
      <c r="B170" s="864" t="s">
        <v>526</v>
      </c>
      <c r="C170" s="865" t="s">
        <v>527</v>
      </c>
      <c r="D170" s="866" t="s">
        <v>528</v>
      </c>
      <c r="E170" s="867">
        <f>IFERROR(VLOOKUP(B170,ZemeData!$A$9:$D$259,4,0),0)</f>
        <v>41197909</v>
      </c>
      <c r="F170" s="867">
        <f>IFERROR(VLOOKUP(B170,ZemeData!$E$9:$H$259,4,0),0)</f>
        <v>15315932</v>
      </c>
      <c r="G170" s="867">
        <f>IFERROR(VLOOKUP(B170,ZemeData!$A$270:$D$520,4,0),0)</f>
        <v>32054884</v>
      </c>
      <c r="H170" s="868">
        <f>IFERROR(VLOOKUP(B170,ZemeData!$E$270:$H$520,4,0),0)</f>
        <v>26756639</v>
      </c>
    </row>
    <row r="171" spans="1:8" x14ac:dyDescent="0.2">
      <c r="A171" s="720"/>
      <c r="B171" s="864" t="s">
        <v>529</v>
      </c>
      <c r="C171" s="865" t="s">
        <v>530</v>
      </c>
      <c r="D171" s="866" t="s">
        <v>531</v>
      </c>
      <c r="E171" s="867">
        <f>IFERROR(VLOOKUP(B171,ZemeData!$A$9:$D$259,4,0),0)</f>
        <v>1523161</v>
      </c>
      <c r="F171" s="867">
        <f>IFERROR(VLOOKUP(B171,ZemeData!$E$9:$H$259,4,0),0)</f>
        <v>1503537</v>
      </c>
      <c r="G171" s="867">
        <f>IFERROR(VLOOKUP(B171,ZemeData!$A$270:$D$520,4,0),0)</f>
        <v>1497208</v>
      </c>
      <c r="H171" s="868">
        <f>IFERROR(VLOOKUP(B171,ZemeData!$E$270:$H$520,4,0),0)</f>
        <v>1133759</v>
      </c>
    </row>
    <row r="172" spans="1:8" x14ac:dyDescent="0.2">
      <c r="A172" s="720"/>
      <c r="B172" s="864" t="s">
        <v>532</v>
      </c>
      <c r="C172" s="865" t="s">
        <v>533</v>
      </c>
      <c r="D172" s="866" t="s">
        <v>534</v>
      </c>
      <c r="E172" s="867">
        <f>IFERROR(VLOOKUP(B172,ZemeData!$A$9:$D$259,4,0),0)</f>
        <v>160003239</v>
      </c>
      <c r="F172" s="867">
        <f>IFERROR(VLOOKUP(B172,ZemeData!$E$9:$H$259,4,0),0)</f>
        <v>172804208</v>
      </c>
      <c r="G172" s="867">
        <f>IFERROR(VLOOKUP(B172,ZemeData!$A$270:$D$520,4,0),0)</f>
        <v>165567759</v>
      </c>
      <c r="H172" s="868">
        <f>IFERROR(VLOOKUP(B172,ZemeData!$E$270:$H$520,4,0),0)</f>
        <v>169977036</v>
      </c>
    </row>
    <row r="173" spans="1:8" x14ac:dyDescent="0.2">
      <c r="A173" s="720"/>
      <c r="B173" s="864" t="s">
        <v>535</v>
      </c>
      <c r="C173" s="865" t="s">
        <v>536</v>
      </c>
      <c r="D173" s="866" t="s">
        <v>537</v>
      </c>
      <c r="E173" s="867">
        <f>IFERROR(VLOOKUP(B173,ZemeData!$A$9:$D$259,4,0),0)</f>
        <v>6529125</v>
      </c>
      <c r="F173" s="867">
        <f>IFERROR(VLOOKUP(B173,ZemeData!$E$9:$H$259,4,0),0)</f>
        <v>24229037</v>
      </c>
      <c r="G173" s="867">
        <f>IFERROR(VLOOKUP(B173,ZemeData!$A$270:$D$520,4,0),0)</f>
        <v>6062956</v>
      </c>
      <c r="H173" s="868">
        <f>IFERROR(VLOOKUP(B173,ZemeData!$E$270:$H$520,4,0),0)</f>
        <v>22094203</v>
      </c>
    </row>
    <row r="174" spans="1:8" x14ac:dyDescent="0.2">
      <c r="A174" s="720"/>
      <c r="B174" s="864" t="s">
        <v>538</v>
      </c>
      <c r="C174" s="865" t="s">
        <v>539</v>
      </c>
      <c r="D174" s="866" t="s">
        <v>540</v>
      </c>
      <c r="E174" s="867">
        <f>IFERROR(VLOOKUP(B174,ZemeData!$A$9:$D$259,4,0),0)</f>
        <v>27943</v>
      </c>
      <c r="F174" s="867">
        <f>IFERROR(VLOOKUP(B174,ZemeData!$E$9:$H$259,4,0),0)</f>
        <v>10138</v>
      </c>
      <c r="G174" s="867">
        <f>IFERROR(VLOOKUP(B174,ZemeData!$A$270:$D$520,4,0),0)</f>
        <v>35561</v>
      </c>
      <c r="H174" s="868">
        <f>IFERROR(VLOOKUP(B174,ZemeData!$E$270:$H$520,4,0),0)</f>
        <v>39522</v>
      </c>
    </row>
    <row r="175" spans="1:8" x14ac:dyDescent="0.2">
      <c r="A175" s="720"/>
      <c r="B175" s="864" t="s">
        <v>541</v>
      </c>
      <c r="C175" s="865" t="s">
        <v>542</v>
      </c>
      <c r="D175" s="866" t="s">
        <v>543</v>
      </c>
      <c r="E175" s="867">
        <f>IFERROR(VLOOKUP(B175,ZemeData!$A$9:$D$259,4,0),0)</f>
        <v>67092782</v>
      </c>
      <c r="F175" s="867">
        <f>IFERROR(VLOOKUP(B175,ZemeData!$E$9:$H$259,4,0),0)</f>
        <v>18172294</v>
      </c>
      <c r="G175" s="867">
        <f>IFERROR(VLOOKUP(B175,ZemeData!$A$270:$D$520,4,0),0)</f>
        <v>68169483</v>
      </c>
      <c r="H175" s="868">
        <f>IFERROR(VLOOKUP(B175,ZemeData!$E$270:$H$520,4,0),0)</f>
        <v>19845113</v>
      </c>
    </row>
    <row r="176" spans="1:8" x14ac:dyDescent="0.2">
      <c r="A176" s="720"/>
      <c r="B176" s="864" t="s">
        <v>544</v>
      </c>
      <c r="C176" s="865" t="s">
        <v>545</v>
      </c>
      <c r="D176" s="866" t="s">
        <v>546</v>
      </c>
      <c r="E176" s="867">
        <f>IFERROR(VLOOKUP(B176,ZemeData!$A$9:$D$259,4,0),0)</f>
        <v>332</v>
      </c>
      <c r="F176" s="867">
        <f>IFERROR(VLOOKUP(B176,ZemeData!$E$9:$H$259,4,0),0)</f>
        <v>23573</v>
      </c>
      <c r="G176" s="867">
        <f>IFERROR(VLOOKUP(B176,ZemeData!$A$270:$D$520,4,0),0)</f>
        <v>174</v>
      </c>
      <c r="H176" s="868">
        <f>IFERROR(VLOOKUP(B176,ZemeData!$E$270:$H$520,4,0),0)</f>
        <v>81110</v>
      </c>
    </row>
    <row r="177" spans="1:8" x14ac:dyDescent="0.2">
      <c r="A177" s="720"/>
      <c r="B177" s="864" t="s">
        <v>547</v>
      </c>
      <c r="C177" s="865" t="s">
        <v>548</v>
      </c>
      <c r="D177" s="866" t="s">
        <v>549</v>
      </c>
      <c r="E177" s="867">
        <f>IFERROR(VLOOKUP(B177,ZemeData!$A$9:$D$259,4,0),0)</f>
        <v>7718806</v>
      </c>
      <c r="F177" s="867">
        <f>IFERROR(VLOOKUP(B177,ZemeData!$E$9:$H$259,4,0),0)</f>
        <v>11782117</v>
      </c>
      <c r="G177" s="867">
        <f>IFERROR(VLOOKUP(B177,ZemeData!$A$270:$D$520,4,0),0)</f>
        <v>9340707</v>
      </c>
      <c r="H177" s="868">
        <f>IFERROR(VLOOKUP(B177,ZemeData!$E$270:$H$520,4,0),0)</f>
        <v>14115752</v>
      </c>
    </row>
    <row r="178" spans="1:8" ht="48" x14ac:dyDescent="0.2">
      <c r="A178" s="720"/>
      <c r="B178" s="864" t="s">
        <v>550</v>
      </c>
      <c r="C178" s="865" t="s">
        <v>551</v>
      </c>
      <c r="D178" s="866" t="s">
        <v>552</v>
      </c>
      <c r="E178" s="867">
        <f>IFERROR(VLOOKUP(B178,ZemeData!$A$9:$D$259,4,0),0)</f>
        <v>215</v>
      </c>
      <c r="F178" s="867">
        <f>IFERROR(VLOOKUP(B178,ZemeData!$E$9:$H$259,4,0),0)</f>
        <v>0</v>
      </c>
      <c r="G178" s="867">
        <f>IFERROR(VLOOKUP(B178,ZemeData!$A$270:$D$520,4,0),0)</f>
        <v>155</v>
      </c>
      <c r="H178" s="868">
        <f>IFERROR(VLOOKUP(B178,ZemeData!$E$270:$H$520,4,0),0)</f>
        <v>0</v>
      </c>
    </row>
    <row r="179" spans="1:8" x14ac:dyDescent="0.2">
      <c r="A179" s="720"/>
      <c r="B179" s="864" t="s">
        <v>553</v>
      </c>
      <c r="C179" s="865" t="s">
        <v>554</v>
      </c>
      <c r="D179" s="866" t="s">
        <v>555</v>
      </c>
      <c r="E179" s="867">
        <f>IFERROR(VLOOKUP(B179,ZemeData!$A$9:$D$259,4,0),0)</f>
        <v>2019</v>
      </c>
      <c r="F179" s="867">
        <f>IFERROR(VLOOKUP(B179,ZemeData!$E$9:$H$259,4,0),0)</f>
        <v>8084</v>
      </c>
      <c r="G179" s="867">
        <f>IFERROR(VLOOKUP(B179,ZemeData!$A$270:$D$520,4,0),0)</f>
        <v>157</v>
      </c>
      <c r="H179" s="868">
        <f>IFERROR(VLOOKUP(B179,ZemeData!$E$270:$H$520,4,0),0)</f>
        <v>5641</v>
      </c>
    </row>
    <row r="180" spans="1:8" x14ac:dyDescent="0.2">
      <c r="A180" s="720"/>
      <c r="B180" s="864" t="s">
        <v>556</v>
      </c>
      <c r="C180" s="865" t="s">
        <v>557</v>
      </c>
      <c r="D180" s="866" t="s">
        <v>558</v>
      </c>
      <c r="E180" s="867">
        <f>IFERROR(VLOOKUP(B180,ZemeData!$A$9:$D$259,4,0),0)</f>
        <v>23629</v>
      </c>
      <c r="F180" s="867">
        <f>IFERROR(VLOOKUP(B180,ZemeData!$E$9:$H$259,4,0),0)</f>
        <v>1372413</v>
      </c>
      <c r="G180" s="867">
        <f>IFERROR(VLOOKUP(B180,ZemeData!$A$270:$D$520,4,0),0)</f>
        <v>53255</v>
      </c>
      <c r="H180" s="868">
        <f>IFERROR(VLOOKUP(B180,ZemeData!$E$270:$H$520,4,0),0)</f>
        <v>1130164</v>
      </c>
    </row>
    <row r="181" spans="1:8" x14ac:dyDescent="0.2">
      <c r="A181" s="720"/>
      <c r="B181" s="864" t="s">
        <v>559</v>
      </c>
      <c r="C181" s="865" t="s">
        <v>560</v>
      </c>
      <c r="D181" s="866" t="s">
        <v>561</v>
      </c>
      <c r="E181" s="867">
        <f>IFERROR(VLOOKUP(B181,ZemeData!$A$9:$D$259,4,0),0)</f>
        <v>9695</v>
      </c>
      <c r="F181" s="867">
        <f>IFERROR(VLOOKUP(B181,ZemeData!$E$9:$H$259,4,0),0)</f>
        <v>1325</v>
      </c>
      <c r="G181" s="867">
        <f>IFERROR(VLOOKUP(B181,ZemeData!$A$270:$D$520,4,0),0)</f>
        <v>1558</v>
      </c>
      <c r="H181" s="868">
        <f>IFERROR(VLOOKUP(B181,ZemeData!$E$270:$H$520,4,0),0)</f>
        <v>8390</v>
      </c>
    </row>
    <row r="182" spans="1:8" x14ac:dyDescent="0.2">
      <c r="A182" s="720"/>
      <c r="B182" s="864" t="s">
        <v>562</v>
      </c>
      <c r="C182" s="865" t="s">
        <v>563</v>
      </c>
      <c r="D182" s="866" t="s">
        <v>564</v>
      </c>
      <c r="E182" s="867">
        <f>IFERROR(VLOOKUP(B182,ZemeData!$A$9:$D$259,4,0),0)</f>
        <v>5154830</v>
      </c>
      <c r="F182" s="867">
        <f>IFERROR(VLOOKUP(B182,ZemeData!$E$9:$H$259,4,0),0)</f>
        <v>58208</v>
      </c>
      <c r="G182" s="867">
        <f>IFERROR(VLOOKUP(B182,ZemeData!$A$270:$D$520,4,0),0)</f>
        <v>5166249</v>
      </c>
      <c r="H182" s="868">
        <f>IFERROR(VLOOKUP(B182,ZemeData!$E$270:$H$520,4,0),0)</f>
        <v>116536</v>
      </c>
    </row>
    <row r="183" spans="1:8" x14ac:dyDescent="0.2">
      <c r="A183" s="720"/>
      <c r="B183" s="864" t="s">
        <v>565</v>
      </c>
      <c r="C183" s="865" t="s">
        <v>566</v>
      </c>
      <c r="D183" s="866" t="s">
        <v>567</v>
      </c>
      <c r="E183" s="867">
        <f>IFERROR(VLOOKUP(B183,ZemeData!$A$9:$D$259,4,0),0)</f>
        <v>353802</v>
      </c>
      <c r="F183" s="867">
        <f>IFERROR(VLOOKUP(B183,ZemeData!$E$9:$H$259,4,0),0)</f>
        <v>247575</v>
      </c>
      <c r="G183" s="867">
        <f>IFERROR(VLOOKUP(B183,ZemeData!$A$270:$D$520,4,0),0)</f>
        <v>412577</v>
      </c>
      <c r="H183" s="868">
        <f>IFERROR(VLOOKUP(B183,ZemeData!$E$270:$H$520,4,0),0)</f>
        <v>107258</v>
      </c>
    </row>
    <row r="184" spans="1:8" x14ac:dyDescent="0.2">
      <c r="A184" s="720"/>
      <c r="B184" s="864" t="s">
        <v>568</v>
      </c>
      <c r="C184" s="865" t="s">
        <v>569</v>
      </c>
      <c r="D184" s="866" t="s">
        <v>570</v>
      </c>
      <c r="E184" s="867">
        <f>IFERROR(VLOOKUP(B184,ZemeData!$A$9:$D$259,4,0),0)</f>
        <v>6236881</v>
      </c>
      <c r="F184" s="867">
        <f>IFERROR(VLOOKUP(B184,ZemeData!$E$9:$H$259,4,0),0)</f>
        <v>7110690</v>
      </c>
      <c r="G184" s="867">
        <f>IFERROR(VLOOKUP(B184,ZemeData!$A$270:$D$520,4,0),0)</f>
        <v>8460026</v>
      </c>
      <c r="H184" s="868">
        <f>IFERROR(VLOOKUP(B184,ZemeData!$E$270:$H$520,4,0),0)</f>
        <v>7784023</v>
      </c>
    </row>
    <row r="185" spans="1:8" x14ac:dyDescent="0.2">
      <c r="A185" s="720"/>
      <c r="B185" s="864" t="s">
        <v>571</v>
      </c>
      <c r="C185" s="865" t="s">
        <v>572</v>
      </c>
      <c r="D185" s="866" t="s">
        <v>573</v>
      </c>
      <c r="E185" s="867">
        <f>IFERROR(VLOOKUP(B185,ZemeData!$A$9:$D$259,4,0),0)</f>
        <v>9085</v>
      </c>
      <c r="F185" s="867">
        <f>IFERROR(VLOOKUP(B185,ZemeData!$E$9:$H$259,4,0),0)</f>
        <v>3869</v>
      </c>
      <c r="G185" s="867">
        <f>IFERROR(VLOOKUP(B185,ZemeData!$A$270:$D$520,4,0),0)</f>
        <v>71</v>
      </c>
      <c r="H185" s="868">
        <f>IFERROR(VLOOKUP(B185,ZemeData!$E$270:$H$520,4,0),0)</f>
        <v>14758</v>
      </c>
    </row>
    <row r="186" spans="1:8" x14ac:dyDescent="0.2">
      <c r="A186" s="720"/>
      <c r="B186" s="864" t="s">
        <v>574</v>
      </c>
      <c r="C186" s="865" t="s">
        <v>575</v>
      </c>
      <c r="D186" s="866" t="s">
        <v>576</v>
      </c>
      <c r="E186" s="867">
        <f>IFERROR(VLOOKUP(B186,ZemeData!$A$9:$D$259,4,0),0)</f>
        <v>332332</v>
      </c>
      <c r="F186" s="867">
        <f>IFERROR(VLOOKUP(B186,ZemeData!$E$9:$H$259,4,0),0)</f>
        <v>2649498</v>
      </c>
      <c r="G186" s="867">
        <f>IFERROR(VLOOKUP(B186,ZemeData!$A$270:$D$520,4,0),0)</f>
        <v>272841</v>
      </c>
      <c r="H186" s="868">
        <f>IFERROR(VLOOKUP(B186,ZemeData!$E$270:$H$520,4,0),0)</f>
        <v>2063603</v>
      </c>
    </row>
    <row r="187" spans="1:8" x14ac:dyDescent="0.2">
      <c r="A187" s="720"/>
      <c r="B187" s="864" t="s">
        <v>577</v>
      </c>
      <c r="C187" s="865" t="s">
        <v>578</v>
      </c>
      <c r="D187" s="866" t="s">
        <v>579</v>
      </c>
      <c r="E187" s="867">
        <f>IFERROR(VLOOKUP(B187,ZemeData!$A$9:$D$259,4,0),0)</f>
        <v>11859135</v>
      </c>
      <c r="F187" s="867">
        <f>IFERROR(VLOOKUP(B187,ZemeData!$E$9:$H$259,4,0),0)</f>
        <v>5026050</v>
      </c>
      <c r="G187" s="867">
        <f>IFERROR(VLOOKUP(B187,ZemeData!$A$270:$D$520,4,0),0)</f>
        <v>14250497</v>
      </c>
      <c r="H187" s="868">
        <f>IFERROR(VLOOKUP(B187,ZemeData!$E$270:$H$520,4,0),0)</f>
        <v>6074447</v>
      </c>
    </row>
    <row r="188" spans="1:8" x14ac:dyDescent="0.2">
      <c r="A188" s="720"/>
      <c r="B188" s="864" t="s">
        <v>580</v>
      </c>
      <c r="C188" s="865" t="s">
        <v>581</v>
      </c>
      <c r="D188" s="866" t="s">
        <v>582</v>
      </c>
      <c r="E188" s="867">
        <f>IFERROR(VLOOKUP(B188,ZemeData!$A$9:$D$259,4,0),0)</f>
        <v>142118</v>
      </c>
      <c r="F188" s="867">
        <f>IFERROR(VLOOKUP(B188,ZemeData!$E$9:$H$259,4,0),0)</f>
        <v>925836</v>
      </c>
      <c r="G188" s="867">
        <f>IFERROR(VLOOKUP(B188,ZemeData!$A$270:$D$520,4,0),0)</f>
        <v>114567</v>
      </c>
      <c r="H188" s="868">
        <f>IFERROR(VLOOKUP(B188,ZemeData!$E$270:$H$520,4,0),0)</f>
        <v>635753</v>
      </c>
    </row>
    <row r="189" spans="1:8" x14ac:dyDescent="0.2">
      <c r="A189" s="720"/>
      <c r="B189" s="864" t="s">
        <v>583</v>
      </c>
      <c r="C189" s="865" t="s">
        <v>584</v>
      </c>
      <c r="D189" s="866" t="s">
        <v>584</v>
      </c>
      <c r="E189" s="867">
        <f>IFERROR(VLOOKUP(B189,ZemeData!$A$9:$D$259,4,0),0)</f>
        <v>2</v>
      </c>
      <c r="F189" s="867">
        <f>IFERROR(VLOOKUP(B189,ZemeData!$E$9:$H$259,4,0),0)</f>
        <v>0</v>
      </c>
      <c r="G189" s="867">
        <f>IFERROR(VLOOKUP(B189,ZemeData!$A$270:$D$520,4,0),0)</f>
        <v>0</v>
      </c>
      <c r="H189" s="868">
        <f>IFERROR(VLOOKUP(B189,ZemeData!$E$270:$H$520,4,0),0)</f>
        <v>0</v>
      </c>
    </row>
    <row r="190" spans="1:8" ht="36" x14ac:dyDescent="0.2">
      <c r="A190" s="720"/>
      <c r="B190" s="864" t="s">
        <v>585</v>
      </c>
      <c r="C190" s="865" t="s">
        <v>586</v>
      </c>
      <c r="D190" s="866" t="s">
        <v>587</v>
      </c>
      <c r="E190" s="867">
        <f>IFERROR(VLOOKUP(B190,ZemeData!$A$9:$D$259,4,0),0)</f>
        <v>362</v>
      </c>
      <c r="F190" s="867">
        <f>IFERROR(VLOOKUP(B190,ZemeData!$E$9:$H$259,4,0),0)</f>
        <v>0</v>
      </c>
      <c r="G190" s="867">
        <f>IFERROR(VLOOKUP(B190,ZemeData!$A$270:$D$520,4,0),0)</f>
        <v>214</v>
      </c>
      <c r="H190" s="868">
        <f>IFERROR(VLOOKUP(B190,ZemeData!$E$270:$H$520,4,0),0)</f>
        <v>0</v>
      </c>
    </row>
    <row r="191" spans="1:8" x14ac:dyDescent="0.2">
      <c r="A191" s="720"/>
      <c r="B191" s="864" t="s">
        <v>588</v>
      </c>
      <c r="C191" s="865" t="s">
        <v>589</v>
      </c>
      <c r="D191" s="866" t="s">
        <v>590</v>
      </c>
      <c r="E191" s="867">
        <f>IFERROR(VLOOKUP(B191,ZemeData!$A$9:$D$259,4,0),0)</f>
        <v>803533</v>
      </c>
      <c r="F191" s="867">
        <f>IFERROR(VLOOKUP(B191,ZemeData!$E$9:$H$259,4,0),0)</f>
        <v>1135056</v>
      </c>
      <c r="G191" s="867">
        <f>IFERROR(VLOOKUP(B191,ZemeData!$A$270:$D$520,4,0),0)</f>
        <v>1131236</v>
      </c>
      <c r="H191" s="868">
        <f>IFERROR(VLOOKUP(B191,ZemeData!$E$270:$H$520,4,0),0)</f>
        <v>1284819</v>
      </c>
    </row>
    <row r="192" spans="1:8" x14ac:dyDescent="0.2">
      <c r="A192" s="720"/>
      <c r="B192" s="864" t="s">
        <v>591</v>
      </c>
      <c r="C192" s="865" t="s">
        <v>592</v>
      </c>
      <c r="D192" s="866" t="s">
        <v>593</v>
      </c>
      <c r="E192" s="867">
        <f>IFERROR(VLOOKUP(B192,ZemeData!$A$9:$D$259,4,0),0)</f>
        <v>2289</v>
      </c>
      <c r="F192" s="867">
        <f>IFERROR(VLOOKUP(B192,ZemeData!$E$9:$H$259,4,0),0)</f>
        <v>0</v>
      </c>
      <c r="G192" s="867">
        <f>IFERROR(VLOOKUP(B192,ZemeData!$A$270:$D$520,4,0),0)</f>
        <v>5644</v>
      </c>
      <c r="H192" s="868">
        <f>IFERROR(VLOOKUP(B192,ZemeData!$E$270:$H$520,4,0),0)</f>
        <v>223</v>
      </c>
    </row>
    <row r="193" spans="1:8" x14ac:dyDescent="0.2">
      <c r="A193" s="720"/>
      <c r="B193" s="864" t="s">
        <v>594</v>
      </c>
      <c r="C193" s="865" t="s">
        <v>595</v>
      </c>
      <c r="D193" s="866" t="s">
        <v>596</v>
      </c>
      <c r="E193" s="867">
        <f>IFERROR(VLOOKUP(B193,ZemeData!$A$9:$D$259,4,0),0)</f>
        <v>31438</v>
      </c>
      <c r="F193" s="867">
        <f>IFERROR(VLOOKUP(B193,ZemeData!$E$9:$H$259,4,0),0)</f>
        <v>55299</v>
      </c>
      <c r="G193" s="867">
        <f>IFERROR(VLOOKUP(B193,ZemeData!$A$270:$D$520,4,0),0)</f>
        <v>16207</v>
      </c>
      <c r="H193" s="868">
        <f>IFERROR(VLOOKUP(B193,ZemeData!$E$270:$H$520,4,0),0)</f>
        <v>54082</v>
      </c>
    </row>
    <row r="194" spans="1:8" ht="48" x14ac:dyDescent="0.2">
      <c r="A194" s="720" t="s">
        <v>1380</v>
      </c>
      <c r="B194" s="864" t="s">
        <v>597</v>
      </c>
      <c r="C194" s="866" t="s">
        <v>598</v>
      </c>
      <c r="D194" s="866" t="s">
        <v>598</v>
      </c>
      <c r="E194" s="867">
        <f>IFERROR(VLOOKUP(B194,ZemeData!$A$9:$D$259,4,0),0)</f>
        <v>18748</v>
      </c>
      <c r="F194" s="867">
        <f>IFERROR(VLOOKUP(B194,ZemeData!$E$9:$H$259,4,0),0)</f>
        <v>893</v>
      </c>
      <c r="G194" s="867">
        <f>IFERROR(VLOOKUP(B194,ZemeData!$A$270:$D$520,4,0),0)</f>
        <v>434</v>
      </c>
      <c r="H194" s="868">
        <f>IFERROR(VLOOKUP(B194,ZemeData!$E$270:$H$520,4,0),0)</f>
        <v>3</v>
      </c>
    </row>
    <row r="195" spans="1:8" ht="24" x14ac:dyDescent="0.2">
      <c r="A195" s="720"/>
      <c r="B195" s="864" t="s">
        <v>599</v>
      </c>
      <c r="C195" s="869" t="s">
        <v>1405</v>
      </c>
      <c r="D195" s="866" t="s">
        <v>600</v>
      </c>
      <c r="E195" s="867">
        <f>IFERROR(VLOOKUP(B195,ZemeData!$A$9:$D$259,4,0),0)</f>
        <v>98786646</v>
      </c>
      <c r="F195" s="867">
        <f>IFERROR(VLOOKUP(B195,ZemeData!$E$9:$H$259,4,0),0)</f>
        <v>10645979</v>
      </c>
      <c r="G195" s="867">
        <f>IFERROR(VLOOKUP(B195,ZemeData!$A$270:$D$520,4,0),0)</f>
        <v>93252565</v>
      </c>
      <c r="H195" s="868">
        <f>IFERROR(VLOOKUP(B195,ZemeData!$E$270:$H$520,4,0),0)</f>
        <v>10632622</v>
      </c>
    </row>
    <row r="196" spans="1:8" x14ac:dyDescent="0.2">
      <c r="A196" s="720"/>
      <c r="B196" s="864" t="s">
        <v>601</v>
      </c>
      <c r="C196" s="865" t="s">
        <v>602</v>
      </c>
      <c r="D196" s="866" t="s">
        <v>602</v>
      </c>
      <c r="E196" s="867">
        <f>IFERROR(VLOOKUP(B196,ZemeData!$A$9:$D$259,4,0),0)</f>
        <v>16212</v>
      </c>
      <c r="F196" s="867">
        <f>IFERROR(VLOOKUP(B196,ZemeData!$E$9:$H$259,4,0),0)</f>
        <v>369764</v>
      </c>
      <c r="G196" s="867">
        <f>IFERROR(VLOOKUP(B196,ZemeData!$A$270:$D$520,4,0),0)</f>
        <v>29416</v>
      </c>
      <c r="H196" s="868">
        <f>IFERROR(VLOOKUP(B196,ZemeData!$E$270:$H$520,4,0),0)</f>
        <v>557149</v>
      </c>
    </row>
    <row r="197" spans="1:8" x14ac:dyDescent="0.2">
      <c r="A197" s="720"/>
      <c r="B197" s="864" t="s">
        <v>603</v>
      </c>
      <c r="C197" s="865" t="s">
        <v>604</v>
      </c>
      <c r="D197" s="866" t="s">
        <v>605</v>
      </c>
      <c r="E197" s="867">
        <f>IFERROR(VLOOKUP(B197,ZemeData!$A$9:$D$259,4,0),0)</f>
        <v>2039552</v>
      </c>
      <c r="F197" s="867">
        <f>IFERROR(VLOOKUP(B197,ZemeData!$E$9:$H$259,4,0),0)</f>
        <v>194536</v>
      </c>
      <c r="G197" s="867">
        <f>IFERROR(VLOOKUP(B197,ZemeData!$A$270:$D$520,4,0),0)</f>
        <v>1035555</v>
      </c>
      <c r="H197" s="868">
        <f>IFERROR(VLOOKUP(B197,ZemeData!$E$270:$H$520,4,0),0)</f>
        <v>215060</v>
      </c>
    </row>
    <row r="198" spans="1:8" x14ac:dyDescent="0.2">
      <c r="A198" s="720"/>
      <c r="B198" s="864" t="s">
        <v>606</v>
      </c>
      <c r="C198" s="865" t="s">
        <v>607</v>
      </c>
      <c r="D198" s="866" t="s">
        <v>608</v>
      </c>
      <c r="E198" s="867">
        <f>IFERROR(VLOOKUP(B198,ZemeData!$A$9:$D$259,4,0),0)</f>
        <v>180107</v>
      </c>
      <c r="F198" s="867">
        <f>IFERROR(VLOOKUP(B198,ZemeData!$E$9:$H$259,4,0),0)</f>
        <v>425932</v>
      </c>
      <c r="G198" s="867">
        <f>IFERROR(VLOOKUP(B198,ZemeData!$A$270:$D$520,4,0),0)</f>
        <v>311074</v>
      </c>
      <c r="H198" s="868">
        <f>IFERROR(VLOOKUP(B198,ZemeData!$E$270:$H$520,4,0),0)</f>
        <v>729804</v>
      </c>
    </row>
    <row r="199" spans="1:8" x14ac:dyDescent="0.2">
      <c r="A199" s="720"/>
      <c r="B199" s="864" t="s">
        <v>609</v>
      </c>
      <c r="C199" s="865" t="s">
        <v>610</v>
      </c>
      <c r="D199" s="866" t="s">
        <v>611</v>
      </c>
      <c r="E199" s="867">
        <f>IFERROR(VLOOKUP(B199,ZemeData!$A$9:$D$259,4,0),0)</f>
        <v>19425</v>
      </c>
      <c r="F199" s="867">
        <f>IFERROR(VLOOKUP(B199,ZemeData!$E$9:$H$259,4,0),0)</f>
        <v>2159718</v>
      </c>
      <c r="G199" s="867">
        <f>IFERROR(VLOOKUP(B199,ZemeData!$A$270:$D$520,4,0),0)</f>
        <v>41377</v>
      </c>
      <c r="H199" s="868">
        <f>IFERROR(VLOOKUP(B199,ZemeData!$E$270:$H$520,4,0),0)</f>
        <v>1868939</v>
      </c>
    </row>
    <row r="200" spans="1:8" x14ac:dyDescent="0.2">
      <c r="A200" s="720"/>
      <c r="B200" s="864" t="s">
        <v>612</v>
      </c>
      <c r="C200" s="865" t="s">
        <v>613</v>
      </c>
      <c r="D200" s="866" t="s">
        <v>614</v>
      </c>
      <c r="E200" s="867">
        <f>IFERROR(VLOOKUP(B200,ZemeData!$A$9:$D$259,4,0),0)</f>
        <v>829250</v>
      </c>
      <c r="F200" s="867">
        <f>IFERROR(VLOOKUP(B200,ZemeData!$E$9:$H$259,4,0),0)</f>
        <v>2184446</v>
      </c>
      <c r="G200" s="867">
        <f>IFERROR(VLOOKUP(B200,ZemeData!$A$270:$D$520,4,0),0)</f>
        <v>1010641</v>
      </c>
      <c r="H200" s="868">
        <f>IFERROR(VLOOKUP(B200,ZemeData!$E$270:$H$520,4,0),0)</f>
        <v>1654453</v>
      </c>
    </row>
    <row r="201" spans="1:8" x14ac:dyDescent="0.2">
      <c r="A201" s="720"/>
      <c r="B201" s="864" t="s">
        <v>615</v>
      </c>
      <c r="C201" s="865" t="s">
        <v>616</v>
      </c>
      <c r="D201" s="866" t="s">
        <v>617</v>
      </c>
      <c r="E201" s="867">
        <f>IFERROR(VLOOKUP(B201,ZemeData!$A$9:$D$259,4,0),0)</f>
        <v>15750</v>
      </c>
      <c r="F201" s="867">
        <f>IFERROR(VLOOKUP(B201,ZemeData!$E$9:$H$259,4,0),0)</f>
        <v>362138</v>
      </c>
      <c r="G201" s="867">
        <f>IFERROR(VLOOKUP(B201,ZemeData!$A$270:$D$520,4,0),0)</f>
        <v>58571</v>
      </c>
      <c r="H201" s="868">
        <f>IFERROR(VLOOKUP(B201,ZemeData!$E$270:$H$520,4,0),0)</f>
        <v>184878</v>
      </c>
    </row>
    <row r="202" spans="1:8" ht="36" x14ac:dyDescent="0.2">
      <c r="A202" s="720"/>
      <c r="B202" s="864" t="s">
        <v>618</v>
      </c>
      <c r="C202" s="865" t="s">
        <v>619</v>
      </c>
      <c r="D202" s="866" t="s">
        <v>620</v>
      </c>
      <c r="E202" s="867">
        <f>IFERROR(VLOOKUP(B202,ZemeData!$A$9:$D$259,4,0),0)</f>
        <v>83110</v>
      </c>
      <c r="F202" s="867">
        <f>IFERROR(VLOOKUP(B202,ZemeData!$E$9:$H$259,4,0),0)</f>
        <v>944119</v>
      </c>
      <c r="G202" s="867">
        <f>IFERROR(VLOOKUP(B202,ZemeData!$A$270:$D$520,4,0),0)</f>
        <v>114279</v>
      </c>
      <c r="H202" s="868">
        <f>IFERROR(VLOOKUP(B202,ZemeData!$E$270:$H$520,4,0),0)</f>
        <v>633313</v>
      </c>
    </row>
    <row r="203" spans="1:8" x14ac:dyDescent="0.2">
      <c r="A203" s="720"/>
      <c r="B203" s="864" t="s">
        <v>621</v>
      </c>
      <c r="C203" s="865" t="s">
        <v>622</v>
      </c>
      <c r="D203" s="866" t="s">
        <v>622</v>
      </c>
      <c r="E203" s="867">
        <f>IFERROR(VLOOKUP(B203,ZemeData!$A$9:$D$259,4,0),0)</f>
        <v>537</v>
      </c>
      <c r="F203" s="867">
        <f>IFERROR(VLOOKUP(B203,ZemeData!$E$9:$H$259,4,0),0)</f>
        <v>525</v>
      </c>
      <c r="G203" s="867">
        <f>IFERROR(VLOOKUP(B203,ZemeData!$A$270:$D$520,4,0),0)</f>
        <v>323</v>
      </c>
      <c r="H203" s="868">
        <f>IFERROR(VLOOKUP(B203,ZemeData!$E$270:$H$520,4,0),0)</f>
        <v>1322</v>
      </c>
    </row>
    <row r="204" spans="1:8" x14ac:dyDescent="0.2">
      <c r="A204" s="720"/>
      <c r="B204" s="864" t="s">
        <v>623</v>
      </c>
      <c r="C204" s="865" t="s">
        <v>624</v>
      </c>
      <c r="D204" s="866" t="s">
        <v>625</v>
      </c>
      <c r="E204" s="867">
        <f>IFERROR(VLOOKUP(B204,ZemeData!$A$9:$D$259,4,0),0)</f>
        <v>31882</v>
      </c>
      <c r="F204" s="867">
        <f>IFERROR(VLOOKUP(B204,ZemeData!$E$9:$H$259,4,0),0)</f>
        <v>1546283</v>
      </c>
      <c r="G204" s="867">
        <f>IFERROR(VLOOKUP(B204,ZemeData!$A$270:$D$520,4,0),0)</f>
        <v>57237</v>
      </c>
      <c r="H204" s="868">
        <f>IFERROR(VLOOKUP(B204,ZemeData!$E$270:$H$520,4,0),0)</f>
        <v>1435616</v>
      </c>
    </row>
    <row r="205" spans="1:8" x14ac:dyDescent="0.2">
      <c r="A205" s="720"/>
      <c r="B205" s="864" t="s">
        <v>626</v>
      </c>
      <c r="C205" s="865" t="s">
        <v>627</v>
      </c>
      <c r="D205" s="866" t="s">
        <v>628</v>
      </c>
      <c r="E205" s="867">
        <f>IFERROR(VLOOKUP(B205,ZemeData!$A$9:$D$259,4,0),0)</f>
        <v>371974</v>
      </c>
      <c r="F205" s="867">
        <f>IFERROR(VLOOKUP(B205,ZemeData!$E$9:$H$259,4,0),0)</f>
        <v>13422</v>
      </c>
      <c r="G205" s="867">
        <f>IFERROR(VLOOKUP(B205,ZemeData!$A$270:$D$520,4,0),0)</f>
        <v>193404</v>
      </c>
      <c r="H205" s="868">
        <f>IFERROR(VLOOKUP(B205,ZemeData!$E$270:$H$520,4,0),0)</f>
        <v>17251</v>
      </c>
    </row>
    <row r="206" spans="1:8" x14ac:dyDescent="0.2">
      <c r="A206" s="720"/>
      <c r="B206" s="864" t="s">
        <v>629</v>
      </c>
      <c r="C206" s="865" t="s">
        <v>630</v>
      </c>
      <c r="D206" s="866" t="s">
        <v>631</v>
      </c>
      <c r="E206" s="867">
        <f>IFERROR(VLOOKUP(B206,ZemeData!$A$9:$D$259,4,0),0)</f>
        <v>374026</v>
      </c>
      <c r="F206" s="867">
        <f>IFERROR(VLOOKUP(B206,ZemeData!$E$9:$H$259,4,0),0)</f>
        <v>128035</v>
      </c>
      <c r="G206" s="867">
        <f>IFERROR(VLOOKUP(B206,ZemeData!$A$270:$D$520,4,0),0)</f>
        <v>951884</v>
      </c>
      <c r="H206" s="868">
        <f>IFERROR(VLOOKUP(B206,ZemeData!$E$270:$H$520,4,0),0)</f>
        <v>130016</v>
      </c>
    </row>
    <row r="207" spans="1:8" x14ac:dyDescent="0.2">
      <c r="A207" s="720"/>
      <c r="B207" s="864" t="s">
        <v>632</v>
      </c>
      <c r="C207" s="865" t="s">
        <v>633</v>
      </c>
      <c r="D207" s="866" t="s">
        <v>634</v>
      </c>
      <c r="E207" s="867">
        <f>IFERROR(VLOOKUP(B207,ZemeData!$A$9:$D$259,4,0),0)</f>
        <v>387234</v>
      </c>
      <c r="F207" s="867">
        <f>IFERROR(VLOOKUP(B207,ZemeData!$E$9:$H$259,4,0),0)</f>
        <v>575643</v>
      </c>
      <c r="G207" s="867">
        <f>IFERROR(VLOOKUP(B207,ZemeData!$A$270:$D$520,4,0),0)</f>
        <v>309262</v>
      </c>
      <c r="H207" s="868">
        <f>IFERROR(VLOOKUP(B207,ZemeData!$E$270:$H$520,4,0),0)</f>
        <v>393732</v>
      </c>
    </row>
    <row r="208" spans="1:8" x14ac:dyDescent="0.2">
      <c r="A208" s="720"/>
      <c r="B208" s="864" t="s">
        <v>635</v>
      </c>
      <c r="C208" s="865" t="s">
        <v>636</v>
      </c>
      <c r="D208" s="866" t="s">
        <v>637</v>
      </c>
      <c r="E208" s="867">
        <f>IFERROR(VLOOKUP(B208,ZemeData!$A$9:$D$259,4,0),0)</f>
        <v>7238808</v>
      </c>
      <c r="F208" s="867">
        <f>IFERROR(VLOOKUP(B208,ZemeData!$E$9:$H$259,4,0),0)</f>
        <v>15750784</v>
      </c>
      <c r="G208" s="867">
        <f>IFERROR(VLOOKUP(B208,ZemeData!$A$270:$D$520,4,0),0)</f>
        <v>8131672</v>
      </c>
      <c r="H208" s="868">
        <f>IFERROR(VLOOKUP(B208,ZemeData!$E$270:$H$520,4,0),0)</f>
        <v>15545308</v>
      </c>
    </row>
    <row r="209" spans="1:8" x14ac:dyDescent="0.2">
      <c r="A209" s="720"/>
      <c r="B209" s="864" t="s">
        <v>638</v>
      </c>
      <c r="C209" s="865" t="s">
        <v>639</v>
      </c>
      <c r="D209" s="866" t="s">
        <v>640</v>
      </c>
      <c r="E209" s="867">
        <f>IFERROR(VLOOKUP(B209,ZemeData!$A$9:$D$259,4,0),0)</f>
        <v>3190269</v>
      </c>
      <c r="F209" s="867">
        <f>IFERROR(VLOOKUP(B209,ZemeData!$E$9:$H$259,4,0),0)</f>
        <v>6358863</v>
      </c>
      <c r="G209" s="867">
        <f>IFERROR(VLOOKUP(B209,ZemeData!$A$270:$D$520,4,0),0)</f>
        <v>2812786</v>
      </c>
      <c r="H209" s="868">
        <f>IFERROR(VLOOKUP(B209,ZemeData!$E$270:$H$520,4,0),0)</f>
        <v>6586592</v>
      </c>
    </row>
    <row r="210" spans="1:8" x14ac:dyDescent="0.2">
      <c r="A210" s="720"/>
      <c r="B210" s="864" t="s">
        <v>641</v>
      </c>
      <c r="C210" s="865" t="s">
        <v>642</v>
      </c>
      <c r="D210" s="866" t="s">
        <v>643</v>
      </c>
      <c r="E210" s="867">
        <f>IFERROR(VLOOKUP(B210,ZemeData!$A$9:$D$259,4,0),0)</f>
        <v>4841349</v>
      </c>
      <c r="F210" s="867">
        <f>IFERROR(VLOOKUP(B210,ZemeData!$E$9:$H$259,4,0),0)</f>
        <v>5435053</v>
      </c>
      <c r="G210" s="867">
        <f>IFERROR(VLOOKUP(B210,ZemeData!$A$270:$D$520,4,0),0)</f>
        <v>5127449</v>
      </c>
      <c r="H210" s="868">
        <f>IFERROR(VLOOKUP(B210,ZemeData!$E$270:$H$520,4,0),0)</f>
        <v>5763094</v>
      </c>
    </row>
    <row r="211" spans="1:8" x14ac:dyDescent="0.2">
      <c r="A211" s="720"/>
      <c r="B211" s="864" t="s">
        <v>644</v>
      </c>
      <c r="C211" s="865" t="s">
        <v>645</v>
      </c>
      <c r="D211" s="866" t="s">
        <v>645</v>
      </c>
      <c r="E211" s="867">
        <f>IFERROR(VLOOKUP(B211,ZemeData!$A$9:$D$259,4,0),0)</f>
        <v>27173</v>
      </c>
      <c r="F211" s="867">
        <f>IFERROR(VLOOKUP(B211,ZemeData!$E$9:$H$259,4,0),0)</f>
        <v>152751</v>
      </c>
      <c r="G211" s="867">
        <f>IFERROR(VLOOKUP(B211,ZemeData!$A$270:$D$520,4,0),0)</f>
        <v>15946</v>
      </c>
      <c r="H211" s="868">
        <f>IFERROR(VLOOKUP(B211,ZemeData!$E$270:$H$520,4,0),0)</f>
        <v>121031</v>
      </c>
    </row>
    <row r="212" spans="1:8" x14ac:dyDescent="0.2">
      <c r="A212" s="720"/>
      <c r="B212" s="864" t="s">
        <v>646</v>
      </c>
      <c r="C212" s="865" t="s">
        <v>647</v>
      </c>
      <c r="D212" s="866" t="s">
        <v>648</v>
      </c>
      <c r="E212" s="867">
        <f>IFERROR(VLOOKUP(B212,ZemeData!$A$9:$D$259,4,0),0)</f>
        <v>186095</v>
      </c>
      <c r="F212" s="867">
        <f>IFERROR(VLOOKUP(B212,ZemeData!$E$9:$H$259,4,0),0)</f>
        <v>47195</v>
      </c>
      <c r="G212" s="867">
        <f>IFERROR(VLOOKUP(B212,ZemeData!$A$270:$D$520,4,0),0)</f>
        <v>116149</v>
      </c>
      <c r="H212" s="868">
        <f>IFERROR(VLOOKUP(B212,ZemeData!$E$270:$H$520,4,0),0)</f>
        <v>28800</v>
      </c>
    </row>
    <row r="213" spans="1:8" x14ac:dyDescent="0.2">
      <c r="A213" s="720"/>
      <c r="B213" s="864" t="s">
        <v>649</v>
      </c>
      <c r="C213" s="865" t="s">
        <v>650</v>
      </c>
      <c r="D213" s="866" t="s">
        <v>651</v>
      </c>
      <c r="E213" s="867">
        <f>IFERROR(VLOOKUP(B213,ZemeData!$A$9:$D$259,4,0),0)</f>
        <v>90120390</v>
      </c>
      <c r="F213" s="867">
        <f>IFERROR(VLOOKUP(B213,ZemeData!$E$9:$H$259,4,0),0)</f>
        <v>126552413</v>
      </c>
      <c r="G213" s="867">
        <f>IFERROR(VLOOKUP(B213,ZemeData!$A$270:$D$520,4,0),0)</f>
        <v>96415032</v>
      </c>
      <c r="H213" s="868">
        <f>IFERROR(VLOOKUP(B213,ZemeData!$E$270:$H$520,4,0),0)</f>
        <v>131831386</v>
      </c>
    </row>
    <row r="214" spans="1:8" x14ac:dyDescent="0.2">
      <c r="A214" s="720"/>
      <c r="B214" s="864" t="s">
        <v>652</v>
      </c>
      <c r="C214" s="865" t="s">
        <v>653</v>
      </c>
      <c r="D214" s="866" t="s">
        <v>654</v>
      </c>
      <c r="E214" s="867">
        <f>IFERROR(VLOOKUP(B214,ZemeData!$A$9:$D$259,4,0),0)</f>
        <v>29542515</v>
      </c>
      <c r="F214" s="867">
        <f>IFERROR(VLOOKUP(B214,ZemeData!$E$9:$H$259,4,0),0)</f>
        <v>4854311</v>
      </c>
      <c r="G214" s="867">
        <f>IFERROR(VLOOKUP(B214,ZemeData!$A$270:$D$520,4,0),0)</f>
        <v>34762273</v>
      </c>
      <c r="H214" s="868">
        <f>IFERROR(VLOOKUP(B214,ZemeData!$E$270:$H$520,4,0),0)</f>
        <v>4546309</v>
      </c>
    </row>
    <row r="215" spans="1:8" x14ac:dyDescent="0.2">
      <c r="A215" s="720"/>
      <c r="B215" s="864" t="s">
        <v>655</v>
      </c>
      <c r="C215" s="865" t="s">
        <v>656</v>
      </c>
      <c r="D215" s="866" t="s">
        <v>656</v>
      </c>
      <c r="E215" s="867">
        <f>IFERROR(VLOOKUP(B215,ZemeData!$A$9:$D$259,4,0),0)</f>
        <v>257188</v>
      </c>
      <c r="F215" s="867">
        <f>IFERROR(VLOOKUP(B215,ZemeData!$E$9:$H$259,4,0),0)</f>
        <v>12204</v>
      </c>
      <c r="G215" s="867">
        <f>IFERROR(VLOOKUP(B215,ZemeData!$A$270:$D$520,4,0),0)</f>
        <v>120628</v>
      </c>
      <c r="H215" s="868">
        <f>IFERROR(VLOOKUP(B215,ZemeData!$E$270:$H$520,4,0),0)</f>
        <v>6273</v>
      </c>
    </row>
    <row r="216" spans="1:8" x14ac:dyDescent="0.2">
      <c r="A216" s="720"/>
      <c r="B216" s="864" t="s">
        <v>657</v>
      </c>
      <c r="C216" s="865" t="s">
        <v>658</v>
      </c>
      <c r="D216" s="866" t="s">
        <v>659</v>
      </c>
      <c r="E216" s="867">
        <f>IFERROR(VLOOKUP(B216,ZemeData!$A$9:$D$259,4,0),0)</f>
        <v>10633</v>
      </c>
      <c r="F216" s="867">
        <f>IFERROR(VLOOKUP(B216,ZemeData!$E$9:$H$259,4,0),0)</f>
        <v>117010</v>
      </c>
      <c r="G216" s="867">
        <f>IFERROR(VLOOKUP(B216,ZemeData!$A$270:$D$520,4,0),0)</f>
        <v>12881</v>
      </c>
      <c r="H216" s="868">
        <f>IFERROR(VLOOKUP(B216,ZemeData!$E$270:$H$520,4,0),0)</f>
        <v>165331</v>
      </c>
    </row>
    <row r="217" spans="1:8" x14ac:dyDescent="0.2">
      <c r="A217" s="720"/>
      <c r="B217" s="864" t="s">
        <v>660</v>
      </c>
      <c r="C217" s="865" t="s">
        <v>661</v>
      </c>
      <c r="D217" s="866" t="s">
        <v>661</v>
      </c>
      <c r="E217" s="867">
        <f>IFERROR(VLOOKUP(B217,ZemeData!$A$9:$D$259,4,0),0)</f>
        <v>1309</v>
      </c>
      <c r="F217" s="867">
        <f>IFERROR(VLOOKUP(B217,ZemeData!$E$9:$H$259,4,0),0)</f>
        <v>541295</v>
      </c>
      <c r="G217" s="867">
        <f>IFERROR(VLOOKUP(B217,ZemeData!$A$270:$D$520,4,0),0)</f>
        <v>5560</v>
      </c>
      <c r="H217" s="868">
        <f>IFERROR(VLOOKUP(B217,ZemeData!$E$270:$H$520,4,0),0)</f>
        <v>223641</v>
      </c>
    </row>
    <row r="218" spans="1:8" x14ac:dyDescent="0.2">
      <c r="A218" s="720"/>
      <c r="B218" s="864" t="s">
        <v>662</v>
      </c>
      <c r="C218" s="865" t="s">
        <v>663</v>
      </c>
      <c r="D218" s="866" t="s">
        <v>663</v>
      </c>
      <c r="E218" s="867">
        <f>IFERROR(VLOOKUP(B218,ZemeData!$A$9:$D$259,4,0),0)</f>
        <v>877973</v>
      </c>
      <c r="F218" s="867">
        <f>IFERROR(VLOOKUP(B218,ZemeData!$E$9:$H$259,4,0),0)</f>
        <v>1049793</v>
      </c>
      <c r="G218" s="867">
        <f>IFERROR(VLOOKUP(B218,ZemeData!$A$270:$D$520,4,0),0)</f>
        <v>883329</v>
      </c>
      <c r="H218" s="868">
        <f>IFERROR(VLOOKUP(B218,ZemeData!$E$270:$H$520,4,0),0)</f>
        <v>748182</v>
      </c>
    </row>
    <row r="219" spans="1:8" x14ac:dyDescent="0.2">
      <c r="A219" s="720"/>
      <c r="B219" s="864" t="s">
        <v>664</v>
      </c>
      <c r="C219" s="865" t="s">
        <v>665</v>
      </c>
      <c r="D219" s="866" t="s">
        <v>666</v>
      </c>
      <c r="E219" s="867">
        <f>IFERROR(VLOOKUP(B219,ZemeData!$A$9:$D$259,4,0),0)</f>
        <v>4240496</v>
      </c>
      <c r="F219" s="867">
        <f>IFERROR(VLOOKUP(B219,ZemeData!$E$9:$H$259,4,0),0)</f>
        <v>7389283</v>
      </c>
      <c r="G219" s="867">
        <f>IFERROR(VLOOKUP(B219,ZemeData!$A$270:$D$520,4,0),0)</f>
        <v>4766591</v>
      </c>
      <c r="H219" s="868">
        <f>IFERROR(VLOOKUP(B219,ZemeData!$E$270:$H$520,4,0),0)</f>
        <v>8670282</v>
      </c>
    </row>
    <row r="220" spans="1:8" ht="24" x14ac:dyDescent="0.2">
      <c r="A220" s="720"/>
      <c r="B220" s="864" t="s">
        <v>667</v>
      </c>
      <c r="C220" s="865" t="s">
        <v>668</v>
      </c>
      <c r="D220" s="866" t="s">
        <v>669</v>
      </c>
      <c r="E220" s="867">
        <f>IFERROR(VLOOKUP(B220,ZemeData!$A$9:$D$259,4,0),0)</f>
        <v>812</v>
      </c>
      <c r="F220" s="867">
        <f>IFERROR(VLOOKUP(B220,ZemeData!$E$9:$H$259,4,0),0)</f>
        <v>79</v>
      </c>
      <c r="G220" s="867">
        <f>IFERROR(VLOOKUP(B220,ZemeData!$A$270:$D$520,4,0),0)</f>
        <v>663</v>
      </c>
      <c r="H220" s="868">
        <f>IFERROR(VLOOKUP(B220,ZemeData!$E$270:$H$520,4,0),0)</f>
        <v>1487</v>
      </c>
    </row>
    <row r="221" spans="1:8" x14ac:dyDescent="0.2">
      <c r="A221" s="720"/>
      <c r="B221" s="864" t="s">
        <v>670</v>
      </c>
      <c r="C221" s="865" t="s">
        <v>671</v>
      </c>
      <c r="D221" s="866" t="s">
        <v>672</v>
      </c>
      <c r="E221" s="867">
        <f>IFERROR(VLOOKUP(B221,ZemeData!$A$9:$D$259,4,0),0)</f>
        <v>342274</v>
      </c>
      <c r="F221" s="867">
        <f>IFERROR(VLOOKUP(B221,ZemeData!$E$9:$H$259,4,0),0)</f>
        <v>165766</v>
      </c>
      <c r="G221" s="867">
        <f>IFERROR(VLOOKUP(B221,ZemeData!$A$270:$D$520,4,0),0)</f>
        <v>236984</v>
      </c>
      <c r="H221" s="868">
        <f>IFERROR(VLOOKUP(B221,ZemeData!$E$270:$H$520,4,0),0)</f>
        <v>224584</v>
      </c>
    </row>
    <row r="222" spans="1:8" x14ac:dyDescent="0.2">
      <c r="A222" s="720"/>
      <c r="B222" s="864" t="s">
        <v>673</v>
      </c>
      <c r="C222" s="865" t="s">
        <v>674</v>
      </c>
      <c r="D222" s="866" t="s">
        <v>675</v>
      </c>
      <c r="E222" s="867">
        <f>IFERROR(VLOOKUP(B222,ZemeData!$A$9:$D$259,4,0),0)</f>
        <v>3005</v>
      </c>
      <c r="F222" s="867">
        <f>IFERROR(VLOOKUP(B222,ZemeData!$E$9:$H$259,4,0),0)</f>
        <v>152443</v>
      </c>
      <c r="G222" s="867">
        <f>IFERROR(VLOOKUP(B222,ZemeData!$A$270:$D$520,4,0),0)</f>
        <v>3292</v>
      </c>
      <c r="H222" s="868">
        <f>IFERROR(VLOOKUP(B222,ZemeData!$E$270:$H$520,4,0),0)</f>
        <v>37410</v>
      </c>
    </row>
    <row r="223" spans="1:8" x14ac:dyDescent="0.2">
      <c r="A223" s="720"/>
      <c r="B223" s="864" t="s">
        <v>676</v>
      </c>
      <c r="C223" s="865" t="s">
        <v>677</v>
      </c>
      <c r="D223" s="866" t="s">
        <v>677</v>
      </c>
      <c r="E223" s="867">
        <f>IFERROR(VLOOKUP(B223,ZemeData!$A$9:$D$259,4,0),0)</f>
        <v>356</v>
      </c>
      <c r="F223" s="867">
        <f>IFERROR(VLOOKUP(B223,ZemeData!$E$9:$H$259,4,0),0)</f>
        <v>0</v>
      </c>
      <c r="G223" s="867">
        <f>IFERROR(VLOOKUP(B223,ZemeData!$A$270:$D$520,4,0),0)</f>
        <v>0</v>
      </c>
      <c r="H223" s="868">
        <f>IFERROR(VLOOKUP(B223,ZemeData!$E$270:$H$520,4,0),0)</f>
        <v>0</v>
      </c>
    </row>
    <row r="224" spans="1:8" x14ac:dyDescent="0.2">
      <c r="A224" s="720"/>
      <c r="B224" s="864" t="s">
        <v>678</v>
      </c>
      <c r="C224" s="865" t="s">
        <v>679</v>
      </c>
      <c r="D224" s="866" t="s">
        <v>679</v>
      </c>
      <c r="E224" s="867">
        <f>IFERROR(VLOOKUP(B224,ZemeData!$A$9:$D$259,4,0),0)</f>
        <v>0</v>
      </c>
      <c r="F224" s="867">
        <f>IFERROR(VLOOKUP(B224,ZemeData!$E$9:$H$259,4,0),0)</f>
        <v>25921</v>
      </c>
      <c r="G224" s="867">
        <f>IFERROR(VLOOKUP(B224,ZemeData!$A$270:$D$520,4,0),0)</f>
        <v>0</v>
      </c>
      <c r="H224" s="868">
        <f>IFERROR(VLOOKUP(B224,ZemeData!$E$270:$H$520,4,0),0)</f>
        <v>23342</v>
      </c>
    </row>
    <row r="225" spans="1:8" ht="36" x14ac:dyDescent="0.2">
      <c r="A225" s="720"/>
      <c r="B225" s="864" t="s">
        <v>680</v>
      </c>
      <c r="C225" s="865" t="s">
        <v>681</v>
      </c>
      <c r="D225" s="866" t="s">
        <v>682</v>
      </c>
      <c r="E225" s="867">
        <f>IFERROR(VLOOKUP(B225,ZemeData!$A$9:$D$259,4,0),0)</f>
        <v>5414</v>
      </c>
      <c r="F225" s="867">
        <f>IFERROR(VLOOKUP(B225,ZemeData!$E$9:$H$259,4,0),0)</f>
        <v>7</v>
      </c>
      <c r="G225" s="867">
        <f>IFERROR(VLOOKUP(B225,ZemeData!$A$270:$D$520,4,0),0)</f>
        <v>2541</v>
      </c>
      <c r="H225" s="868">
        <f>IFERROR(VLOOKUP(B225,ZemeData!$E$270:$H$520,4,0),0)</f>
        <v>0</v>
      </c>
    </row>
    <row r="226" spans="1:8" x14ac:dyDescent="0.2">
      <c r="A226" s="720"/>
      <c r="B226" s="864" t="s">
        <v>683</v>
      </c>
      <c r="C226" s="865" t="s">
        <v>684</v>
      </c>
      <c r="D226" s="866" t="s">
        <v>685</v>
      </c>
      <c r="E226" s="867">
        <f>IFERROR(VLOOKUP(B226,ZemeData!$A$9:$D$259,4,0),0)</f>
        <v>16523502</v>
      </c>
      <c r="F226" s="867">
        <f>IFERROR(VLOOKUP(B226,ZemeData!$E$9:$H$259,4,0),0)</f>
        <v>19451164</v>
      </c>
      <c r="G226" s="867">
        <f>IFERROR(VLOOKUP(B226,ZemeData!$A$270:$D$520,4,0),0)</f>
        <v>17259712</v>
      </c>
      <c r="H226" s="868">
        <f>IFERROR(VLOOKUP(B226,ZemeData!$E$270:$H$520,4,0),0)</f>
        <v>17813058</v>
      </c>
    </row>
    <row r="227" spans="1:8" ht="36" x14ac:dyDescent="0.2">
      <c r="A227" s="720"/>
      <c r="B227" s="864" t="s">
        <v>686</v>
      </c>
      <c r="C227" s="865" t="s">
        <v>687</v>
      </c>
      <c r="D227" s="866" t="s">
        <v>688</v>
      </c>
      <c r="E227" s="867">
        <f>IFERROR(VLOOKUP(B227,ZemeData!$A$9:$D$259,4,0),0)</f>
        <v>49455</v>
      </c>
      <c r="F227" s="867">
        <f>IFERROR(VLOOKUP(B227,ZemeData!$E$9:$H$259,4,0),0)</f>
        <v>301543</v>
      </c>
      <c r="G227" s="867">
        <f>IFERROR(VLOOKUP(B227,ZemeData!$A$270:$D$520,4,0),0)</f>
        <v>46175</v>
      </c>
      <c r="H227" s="868">
        <f>IFERROR(VLOOKUP(B227,ZemeData!$E$270:$H$520,4,0),0)</f>
        <v>127553</v>
      </c>
    </row>
    <row r="228" spans="1:8" ht="24" x14ac:dyDescent="0.2">
      <c r="A228" s="720" t="s">
        <v>1380</v>
      </c>
      <c r="B228" s="864" t="s">
        <v>689</v>
      </c>
      <c r="C228" s="865" t="s">
        <v>213</v>
      </c>
      <c r="D228" s="866" t="s">
        <v>690</v>
      </c>
      <c r="E228" s="867">
        <f>IFERROR(VLOOKUP(B228,ZemeData!$A$9:$D$259,4,0),0)</f>
        <v>821976</v>
      </c>
      <c r="F228" s="867">
        <f>IFERROR(VLOOKUP(B228,ZemeData!$E$9:$H$259,4,0),0)</f>
        <v>1542239</v>
      </c>
      <c r="G228" s="867">
        <f>IFERROR(VLOOKUP(B228,ZemeData!$A$270:$D$520,4,0),0)</f>
        <v>1209428</v>
      </c>
      <c r="H228" s="868">
        <f>IFERROR(VLOOKUP(B228,ZemeData!$E$270:$H$520,4,0),0)</f>
        <v>1744447</v>
      </c>
    </row>
    <row r="229" spans="1:8" x14ac:dyDescent="0.2">
      <c r="A229" s="720"/>
      <c r="B229" s="864" t="s">
        <v>691</v>
      </c>
      <c r="C229" s="865" t="s">
        <v>692</v>
      </c>
      <c r="D229" s="866" t="s">
        <v>693</v>
      </c>
      <c r="E229" s="867">
        <f>IFERROR(VLOOKUP(B229,ZemeData!$A$9:$D$259,4,0),0)</f>
        <v>34966</v>
      </c>
      <c r="F229" s="867">
        <f>IFERROR(VLOOKUP(B229,ZemeData!$E$9:$H$259,4,0),0)</f>
        <v>338219</v>
      </c>
      <c r="G229" s="867">
        <f>IFERROR(VLOOKUP(B229,ZemeData!$A$270:$D$520,4,0),0)</f>
        <v>17595</v>
      </c>
      <c r="H229" s="868">
        <f>IFERROR(VLOOKUP(B229,ZemeData!$E$270:$H$520,4,0),0)</f>
        <v>283747</v>
      </c>
    </row>
    <row r="230" spans="1:8" x14ac:dyDescent="0.2">
      <c r="A230" s="720"/>
      <c r="B230" s="864" t="s">
        <v>694</v>
      </c>
      <c r="C230" s="865" t="s">
        <v>695</v>
      </c>
      <c r="D230" s="866" t="s">
        <v>695</v>
      </c>
      <c r="E230" s="867">
        <f>IFERROR(VLOOKUP(B230,ZemeData!$A$9:$D$259,4,0),0)</f>
        <v>113</v>
      </c>
      <c r="F230" s="867">
        <f>IFERROR(VLOOKUP(B230,ZemeData!$E$9:$H$259,4,0),0)</f>
        <v>0</v>
      </c>
      <c r="G230" s="867">
        <f>IFERROR(VLOOKUP(B230,ZemeData!$A$270:$D$520,4,0),0)</f>
        <v>22</v>
      </c>
      <c r="H230" s="868">
        <f>IFERROR(VLOOKUP(B230,ZemeData!$E$270:$H$520,4,0),0)</f>
        <v>0</v>
      </c>
    </row>
    <row r="231" spans="1:8" x14ac:dyDescent="0.2">
      <c r="A231" s="720"/>
      <c r="B231" s="864" t="s">
        <v>696</v>
      </c>
      <c r="C231" s="865" t="s">
        <v>697</v>
      </c>
      <c r="D231" s="866" t="s">
        <v>698</v>
      </c>
      <c r="E231" s="867">
        <f>IFERROR(VLOOKUP(B231,ZemeData!$A$9:$D$259,4,0),0)</f>
        <v>1145454</v>
      </c>
      <c r="F231" s="867">
        <f>IFERROR(VLOOKUP(B231,ZemeData!$E$9:$H$259,4,0),0)</f>
        <v>33340</v>
      </c>
      <c r="G231" s="867">
        <f>IFERROR(VLOOKUP(B231,ZemeData!$A$270:$D$520,4,0),0)</f>
        <v>689253</v>
      </c>
      <c r="H231" s="868">
        <f>IFERROR(VLOOKUP(B231,ZemeData!$E$270:$H$520,4,0),0)</f>
        <v>45732</v>
      </c>
    </row>
    <row r="232" spans="1:8" x14ac:dyDescent="0.2">
      <c r="A232" s="720"/>
      <c r="B232" s="864" t="s">
        <v>699</v>
      </c>
      <c r="C232" s="865" t="s">
        <v>700</v>
      </c>
      <c r="D232" s="866" t="s">
        <v>700</v>
      </c>
      <c r="E232" s="867">
        <f>IFERROR(VLOOKUP(B232,ZemeData!$A$9:$D$259,4,0),0)</f>
        <v>1130419</v>
      </c>
      <c r="F232" s="867">
        <f>IFERROR(VLOOKUP(B232,ZemeData!$E$9:$H$259,4,0),0)</f>
        <v>150565</v>
      </c>
      <c r="G232" s="867">
        <f>IFERROR(VLOOKUP(B232,ZemeData!$A$270:$D$520,4,0),0)</f>
        <v>1777934</v>
      </c>
      <c r="H232" s="868">
        <f>IFERROR(VLOOKUP(B232,ZemeData!$E$270:$H$520,4,0),0)</f>
        <v>108546</v>
      </c>
    </row>
    <row r="233" spans="1:8" x14ac:dyDescent="0.2">
      <c r="A233" s="720"/>
      <c r="B233" s="864" t="s">
        <v>701</v>
      </c>
      <c r="C233" s="865" t="s">
        <v>702</v>
      </c>
      <c r="D233" s="866" t="s">
        <v>703</v>
      </c>
      <c r="E233" s="867">
        <f>IFERROR(VLOOKUP(B233,ZemeData!$A$9:$D$259,4,0),0)</f>
        <v>97956</v>
      </c>
      <c r="F233" s="867">
        <f>IFERROR(VLOOKUP(B233,ZemeData!$E$9:$H$259,4,0),0)</f>
        <v>46697</v>
      </c>
      <c r="G233" s="867">
        <f>IFERROR(VLOOKUP(B233,ZemeData!$A$270:$D$520,4,0),0)</f>
        <v>187117</v>
      </c>
      <c r="H233" s="868">
        <f>IFERROR(VLOOKUP(B233,ZemeData!$E$270:$H$520,4,0),0)</f>
        <v>46041</v>
      </c>
    </row>
    <row r="234" spans="1:8" x14ac:dyDescent="0.2">
      <c r="A234" s="720"/>
      <c r="B234" s="864" t="s">
        <v>704</v>
      </c>
      <c r="C234" s="865" t="s">
        <v>705</v>
      </c>
      <c r="D234" s="866" t="s">
        <v>705</v>
      </c>
      <c r="E234" s="867">
        <f>IFERROR(VLOOKUP(B234,ZemeData!$A$9:$D$259,4,0),0)</f>
        <v>32109</v>
      </c>
      <c r="F234" s="867">
        <f>IFERROR(VLOOKUP(B234,ZemeData!$E$9:$H$259,4,0),0)</f>
        <v>0</v>
      </c>
      <c r="G234" s="867">
        <f>IFERROR(VLOOKUP(B234,ZemeData!$A$270:$D$520,4,0),0)</f>
        <v>67003</v>
      </c>
      <c r="H234" s="868">
        <f>IFERROR(VLOOKUP(B234,ZemeData!$E$270:$H$520,4,0),0)</f>
        <v>0</v>
      </c>
    </row>
    <row r="235" spans="1:8" x14ac:dyDescent="0.2">
      <c r="A235" s="720"/>
      <c r="B235" s="864" t="s">
        <v>706</v>
      </c>
      <c r="C235" s="865" t="s">
        <v>707</v>
      </c>
      <c r="D235" s="866" t="s">
        <v>708</v>
      </c>
      <c r="E235" s="867">
        <f>IFERROR(VLOOKUP(B235,ZemeData!$A$9:$D$259,4,0),0)</f>
        <v>981530149</v>
      </c>
      <c r="F235" s="867">
        <f>IFERROR(VLOOKUP(B235,ZemeData!$E$9:$H$259,4,0),0)</f>
        <v>1383906941</v>
      </c>
      <c r="G235" s="867">
        <f>IFERROR(VLOOKUP(B235,ZemeData!$A$270:$D$520,4,0),0)</f>
        <v>1003076389</v>
      </c>
      <c r="H235" s="868">
        <f>IFERROR(VLOOKUP(B235,ZemeData!$E$270:$H$520,4,0),0)</f>
        <v>1425438360</v>
      </c>
    </row>
    <row r="236" spans="1:8" x14ac:dyDescent="0.2">
      <c r="A236" s="720"/>
      <c r="B236" s="864" t="s">
        <v>709</v>
      </c>
      <c r="C236" s="865" t="s">
        <v>710</v>
      </c>
      <c r="D236" s="866" t="s">
        <v>711</v>
      </c>
      <c r="E236" s="867">
        <f>IFERROR(VLOOKUP(B236,ZemeData!$A$9:$D$259,4,0),0)</f>
        <v>55679</v>
      </c>
      <c r="F236" s="867">
        <f>IFERROR(VLOOKUP(B236,ZemeData!$E$9:$H$259,4,0),0)</f>
        <v>84697</v>
      </c>
      <c r="G236" s="867">
        <f>IFERROR(VLOOKUP(B236,ZemeData!$A$270:$D$520,4,0),0)</f>
        <v>92233</v>
      </c>
      <c r="H236" s="868">
        <f>IFERROR(VLOOKUP(B236,ZemeData!$E$270:$H$520,4,0),0)</f>
        <v>137400</v>
      </c>
    </row>
    <row r="237" spans="1:8" x14ac:dyDescent="0.2">
      <c r="A237" s="720"/>
      <c r="B237" s="864" t="s">
        <v>712</v>
      </c>
      <c r="C237" s="865" t="s">
        <v>713</v>
      </c>
      <c r="D237" s="866" t="s">
        <v>713</v>
      </c>
      <c r="E237" s="867">
        <f>IFERROR(VLOOKUP(B237,ZemeData!$A$9:$D$259,4,0),0)</f>
        <v>32698</v>
      </c>
      <c r="F237" s="867">
        <f>IFERROR(VLOOKUP(B237,ZemeData!$E$9:$H$259,4,0),0)</f>
        <v>14497</v>
      </c>
      <c r="G237" s="867">
        <f>IFERROR(VLOOKUP(B237,ZemeData!$A$270:$D$520,4,0),0)</f>
        <v>14279</v>
      </c>
      <c r="H237" s="868">
        <f>IFERROR(VLOOKUP(B237,ZemeData!$E$270:$H$520,4,0),0)</f>
        <v>26919</v>
      </c>
    </row>
    <row r="238" spans="1:8" x14ac:dyDescent="0.2">
      <c r="A238" s="720"/>
      <c r="B238" s="864" t="s">
        <v>714</v>
      </c>
      <c r="C238" s="865" t="s">
        <v>715</v>
      </c>
      <c r="D238" s="866" t="s">
        <v>716</v>
      </c>
      <c r="E238" s="867">
        <f>IFERROR(VLOOKUP(B238,ZemeData!$A$9:$D$259,4,0),0)</f>
        <v>239568</v>
      </c>
      <c r="F238" s="867">
        <f>IFERROR(VLOOKUP(B238,ZemeData!$E$9:$H$259,4,0),0)</f>
        <v>1182184</v>
      </c>
      <c r="G238" s="867">
        <f>IFERROR(VLOOKUP(B238,ZemeData!$A$270:$D$520,4,0),0)</f>
        <v>183110</v>
      </c>
      <c r="H238" s="868">
        <f>IFERROR(VLOOKUP(B238,ZemeData!$E$270:$H$520,4,0),0)</f>
        <v>1255575</v>
      </c>
    </row>
    <row r="239" spans="1:8" x14ac:dyDescent="0.2">
      <c r="A239" s="720"/>
      <c r="B239" s="864" t="s">
        <v>717</v>
      </c>
      <c r="C239" s="865" t="s">
        <v>718</v>
      </c>
      <c r="D239" s="866" t="s">
        <v>719</v>
      </c>
      <c r="E239" s="867">
        <f>IFERROR(VLOOKUP(B239,ZemeData!$A$9:$D$259,4,0),0)</f>
        <v>111669</v>
      </c>
      <c r="F239" s="867">
        <f>IFERROR(VLOOKUP(B239,ZemeData!$E$9:$H$259,4,0),0)</f>
        <v>43019</v>
      </c>
      <c r="G239" s="867">
        <f>IFERROR(VLOOKUP(B239,ZemeData!$A$270:$D$520,4,0),0)</f>
        <v>141010</v>
      </c>
      <c r="H239" s="868">
        <f>IFERROR(VLOOKUP(B239,ZemeData!$E$270:$H$520,4,0),0)</f>
        <v>34160</v>
      </c>
    </row>
    <row r="240" spans="1:8" x14ac:dyDescent="0.2">
      <c r="A240" s="720"/>
      <c r="B240" s="864" t="s">
        <v>720</v>
      </c>
      <c r="C240" s="865" t="s">
        <v>721</v>
      </c>
      <c r="D240" s="866" t="s">
        <v>721</v>
      </c>
      <c r="E240" s="867">
        <f>IFERROR(VLOOKUP(B240,ZemeData!$A$9:$D$259,4,0),0)</f>
        <v>2320</v>
      </c>
      <c r="F240" s="867">
        <f>IFERROR(VLOOKUP(B240,ZemeData!$E$9:$H$259,4,0),0)</f>
        <v>0</v>
      </c>
      <c r="G240" s="867">
        <f>IFERROR(VLOOKUP(B240,ZemeData!$A$270:$D$520,4,0),0)</f>
        <v>11411</v>
      </c>
      <c r="H240" s="868">
        <f>IFERROR(VLOOKUP(B240,ZemeData!$E$270:$H$520,4,0),0)</f>
        <v>872</v>
      </c>
    </row>
    <row r="241" spans="1:8" x14ac:dyDescent="0.2">
      <c r="A241" s="720"/>
      <c r="B241" s="864" t="s">
        <v>722</v>
      </c>
      <c r="C241" s="865" t="s">
        <v>723</v>
      </c>
      <c r="D241" s="866" t="s">
        <v>724</v>
      </c>
      <c r="E241" s="867">
        <f>IFERROR(VLOOKUP(B241,ZemeData!$A$9:$D$259,4,0),0)</f>
        <v>103202497</v>
      </c>
      <c r="F241" s="867">
        <f>IFERROR(VLOOKUP(B241,ZemeData!$E$9:$H$259,4,0),0)</f>
        <v>147282354</v>
      </c>
      <c r="G241" s="867">
        <f>IFERROR(VLOOKUP(B241,ZemeData!$A$270:$D$520,4,0),0)</f>
        <v>110966504</v>
      </c>
      <c r="H241" s="868">
        <f>IFERROR(VLOOKUP(B241,ZemeData!$E$270:$H$520,4,0),0)</f>
        <v>162406679</v>
      </c>
    </row>
    <row r="242" spans="1:8" x14ac:dyDescent="0.2">
      <c r="A242" s="720"/>
      <c r="B242" s="864" t="s">
        <v>725</v>
      </c>
      <c r="C242" s="865" t="s">
        <v>726</v>
      </c>
      <c r="D242" s="866" t="s">
        <v>727</v>
      </c>
      <c r="E242" s="867">
        <f>IFERROR(VLOOKUP(B242,ZemeData!$A$9:$D$259,4,0),0)</f>
        <v>2787</v>
      </c>
      <c r="F242" s="867">
        <f>IFERROR(VLOOKUP(B242,ZemeData!$E$9:$H$259,4,0),0)</f>
        <v>0</v>
      </c>
      <c r="G242" s="867">
        <f>IFERROR(VLOOKUP(B242,ZemeData!$A$270:$D$520,4,0),0)</f>
        <v>330</v>
      </c>
      <c r="H242" s="868">
        <f>IFERROR(VLOOKUP(B242,ZemeData!$E$270:$H$520,4,0),0)</f>
        <v>0</v>
      </c>
    </row>
    <row r="243" spans="1:8" x14ac:dyDescent="0.2">
      <c r="A243" s="720"/>
      <c r="B243" s="864" t="s">
        <v>728</v>
      </c>
      <c r="C243" s="865" t="s">
        <v>729</v>
      </c>
      <c r="D243" s="866" t="s">
        <v>730</v>
      </c>
      <c r="E243" s="867">
        <f>IFERROR(VLOOKUP(B243,ZemeData!$A$9:$D$259,4,0),0)</f>
        <v>6324525</v>
      </c>
      <c r="F243" s="867">
        <f>IFERROR(VLOOKUP(B243,ZemeData!$E$9:$H$259,4,0),0)</f>
        <v>18240004</v>
      </c>
      <c r="G243" s="867">
        <f>IFERROR(VLOOKUP(B243,ZemeData!$A$270:$D$520,4,0),0)</f>
        <v>6241116</v>
      </c>
      <c r="H243" s="868">
        <f>IFERROR(VLOOKUP(B243,ZemeData!$E$270:$H$520,4,0),0)</f>
        <v>18866472</v>
      </c>
    </row>
    <row r="244" spans="1:8" x14ac:dyDescent="0.2">
      <c r="A244" s="720"/>
      <c r="B244" s="864" t="s">
        <v>731</v>
      </c>
      <c r="C244" s="865" t="s">
        <v>732</v>
      </c>
      <c r="D244" s="866" t="s">
        <v>733</v>
      </c>
      <c r="E244" s="867">
        <f>IFERROR(VLOOKUP(B244,ZemeData!$A$9:$D$259,4,0),0)</f>
        <v>1647</v>
      </c>
      <c r="F244" s="867">
        <f>IFERROR(VLOOKUP(B244,ZemeData!$E$9:$H$259,4,0),0)</f>
        <v>23265</v>
      </c>
      <c r="G244" s="867">
        <f>IFERROR(VLOOKUP(B244,ZemeData!$A$270:$D$520,4,0),0)</f>
        <v>2292</v>
      </c>
      <c r="H244" s="868">
        <f>IFERROR(VLOOKUP(B244,ZemeData!$E$270:$H$520,4,0),0)</f>
        <v>68415</v>
      </c>
    </row>
    <row r="245" spans="1:8" x14ac:dyDescent="0.2">
      <c r="A245" s="720"/>
      <c r="B245" s="864" t="s">
        <v>734</v>
      </c>
      <c r="C245" s="865" t="s">
        <v>735</v>
      </c>
      <c r="D245" s="866" t="s">
        <v>736</v>
      </c>
      <c r="E245" s="867">
        <f>IFERROR(VLOOKUP(B245,ZemeData!$A$9:$D$259,4,0),0)</f>
        <v>720050</v>
      </c>
      <c r="F245" s="867">
        <f>IFERROR(VLOOKUP(B245,ZemeData!$E$9:$H$259,4,0),0)</f>
        <v>2043433</v>
      </c>
      <c r="G245" s="867">
        <f>IFERROR(VLOOKUP(B245,ZemeData!$A$270:$D$520,4,0),0)</f>
        <v>753892</v>
      </c>
      <c r="H245" s="868">
        <f>IFERROR(VLOOKUP(B245,ZemeData!$E$270:$H$520,4,0),0)</f>
        <v>2247335</v>
      </c>
    </row>
    <row r="246" spans="1:8" ht="36" x14ac:dyDescent="0.2">
      <c r="A246" s="720"/>
      <c r="B246" s="864" t="s">
        <v>737</v>
      </c>
      <c r="C246" s="865" t="s">
        <v>738</v>
      </c>
      <c r="D246" s="866" t="s">
        <v>739</v>
      </c>
      <c r="E246" s="867">
        <f>IFERROR(VLOOKUP(B246,ZemeData!$A$9:$D$259,4,0),0)</f>
        <v>430</v>
      </c>
      <c r="F246" s="867">
        <f>IFERROR(VLOOKUP(B246,ZemeData!$E$9:$H$259,4,0),0)</f>
        <v>313069</v>
      </c>
      <c r="G246" s="867">
        <f>IFERROR(VLOOKUP(B246,ZemeData!$A$270:$D$520,4,0),0)</f>
        <v>827</v>
      </c>
      <c r="H246" s="868">
        <f>IFERROR(VLOOKUP(B246,ZemeData!$E$270:$H$520,4,0),0)</f>
        <v>76276</v>
      </c>
    </row>
    <row r="247" spans="1:8" x14ac:dyDescent="0.2">
      <c r="A247" s="720"/>
      <c r="B247" s="864" t="s">
        <v>740</v>
      </c>
      <c r="C247" s="865" t="s">
        <v>741</v>
      </c>
      <c r="D247" s="866" t="s">
        <v>742</v>
      </c>
      <c r="E247" s="867">
        <f>IFERROR(VLOOKUP(B247,ZemeData!$A$9:$D$259,4,0),0)</f>
        <v>343293</v>
      </c>
      <c r="F247" s="867">
        <f>IFERROR(VLOOKUP(B247,ZemeData!$E$9:$H$259,4,0),0)</f>
        <v>1958721</v>
      </c>
      <c r="G247" s="867">
        <f>IFERROR(VLOOKUP(B247,ZemeData!$A$270:$D$520,4,0),0)</f>
        <v>436077</v>
      </c>
      <c r="H247" s="868">
        <f>IFERROR(VLOOKUP(B247,ZemeData!$E$270:$H$520,4,0),0)</f>
        <v>1310629</v>
      </c>
    </row>
    <row r="248" spans="1:8" ht="24" x14ac:dyDescent="0.2">
      <c r="A248" s="720"/>
      <c r="B248" s="864" t="s">
        <v>743</v>
      </c>
      <c r="C248" s="865" t="s">
        <v>744</v>
      </c>
      <c r="D248" s="866" t="s">
        <v>745</v>
      </c>
      <c r="E248" s="867">
        <f>IFERROR(VLOOKUP(B248,ZemeData!$A$9:$D$259,4,0),0)</f>
        <v>102</v>
      </c>
      <c r="F248" s="867">
        <f>IFERROR(VLOOKUP(B248,ZemeData!$E$9:$H$259,4,0),0)</f>
        <v>3378</v>
      </c>
      <c r="G248" s="867">
        <f>IFERROR(VLOOKUP(B248,ZemeData!$A$270:$D$520,4,0),0)</f>
        <v>345</v>
      </c>
      <c r="H248" s="868">
        <f>IFERROR(VLOOKUP(B248,ZemeData!$E$270:$H$520,4,0),0)</f>
        <v>2220</v>
      </c>
    </row>
    <row r="249" spans="1:8" x14ac:dyDescent="0.2">
      <c r="A249" s="720"/>
      <c r="B249" s="864" t="s">
        <v>746</v>
      </c>
      <c r="C249" s="865" t="s">
        <v>747</v>
      </c>
      <c r="D249" s="866" t="s">
        <v>748</v>
      </c>
      <c r="E249" s="867">
        <f>IFERROR(VLOOKUP(B249,ZemeData!$A$9:$D$259,4,0),0)</f>
        <v>4391053</v>
      </c>
      <c r="F249" s="867">
        <f>IFERROR(VLOOKUP(B249,ZemeData!$E$9:$H$259,4,0),0)</f>
        <v>1647507</v>
      </c>
      <c r="G249" s="867">
        <f>IFERROR(VLOOKUP(B249,ZemeData!$A$270:$D$520,4,0),0)</f>
        <v>4178339</v>
      </c>
      <c r="H249" s="868">
        <f>IFERROR(VLOOKUP(B249,ZemeData!$E$270:$H$520,4,0),0)</f>
        <v>1107286</v>
      </c>
    </row>
    <row r="250" spans="1:8" x14ac:dyDescent="0.2">
      <c r="A250" s="720"/>
      <c r="B250" s="864" t="s">
        <v>749</v>
      </c>
      <c r="C250" s="865" t="s">
        <v>750</v>
      </c>
      <c r="D250" s="866" t="s">
        <v>750</v>
      </c>
      <c r="E250" s="867">
        <f>IFERROR(VLOOKUP(B250,ZemeData!$A$9:$D$259,4,0),0)</f>
        <v>107</v>
      </c>
      <c r="F250" s="867">
        <f>IFERROR(VLOOKUP(B250,ZemeData!$E$9:$H$259,4,0),0)</f>
        <v>1300</v>
      </c>
      <c r="G250" s="867">
        <f>IFERROR(VLOOKUP(B250,ZemeData!$A$270:$D$520,4,0),0)</f>
        <v>201</v>
      </c>
      <c r="H250" s="868">
        <f>IFERROR(VLOOKUP(B250,ZemeData!$E$270:$H$520,4,0),0)</f>
        <v>0</v>
      </c>
    </row>
    <row r="251" spans="1:8" x14ac:dyDescent="0.2">
      <c r="A251" s="720"/>
      <c r="B251" s="864" t="s">
        <v>751</v>
      </c>
      <c r="C251" s="865" t="s">
        <v>752</v>
      </c>
      <c r="D251" s="866" t="s">
        <v>752</v>
      </c>
      <c r="E251" s="867">
        <f>IFERROR(VLOOKUP(B251,ZemeData!$A$9:$D$259,4,0),0)</f>
        <v>365343</v>
      </c>
      <c r="F251" s="867">
        <f>IFERROR(VLOOKUP(B251,ZemeData!$E$9:$H$259,4,0),0)</f>
        <v>253359</v>
      </c>
      <c r="G251" s="867">
        <f>IFERROR(VLOOKUP(B251,ZemeData!$A$270:$D$520,4,0),0)</f>
        <v>258757</v>
      </c>
      <c r="H251" s="868">
        <f>IFERROR(VLOOKUP(B251,ZemeData!$E$270:$H$520,4,0),0)</f>
        <v>143821</v>
      </c>
    </row>
    <row r="252" spans="1:8" ht="24" x14ac:dyDescent="0.2">
      <c r="A252" s="720"/>
      <c r="B252" s="864" t="s">
        <v>753</v>
      </c>
      <c r="C252" s="865" t="s">
        <v>754</v>
      </c>
      <c r="D252" s="866" t="s">
        <v>755</v>
      </c>
      <c r="E252" s="867">
        <f>IFERROR(VLOOKUP(B252,ZemeData!$A$9:$D$259,4,0),0)</f>
        <v>5241</v>
      </c>
      <c r="F252" s="867">
        <f>IFERROR(VLOOKUP(B252,ZemeData!$E$9:$H$259,4,0),0)</f>
        <v>146186</v>
      </c>
      <c r="G252" s="867">
        <f>IFERROR(VLOOKUP(B252,ZemeData!$A$270:$D$520,4,0),0)</f>
        <v>8087</v>
      </c>
      <c r="H252" s="868">
        <f>IFERROR(VLOOKUP(B252,ZemeData!$E$270:$H$520,4,0),0)</f>
        <v>124144</v>
      </c>
    </row>
    <row r="253" spans="1:8" x14ac:dyDescent="0.2">
      <c r="A253" s="720"/>
      <c r="B253" s="864" t="s">
        <v>756</v>
      </c>
      <c r="C253" s="865" t="s">
        <v>757</v>
      </c>
      <c r="D253" s="866" t="s">
        <v>757</v>
      </c>
      <c r="E253" s="867">
        <f>IFERROR(VLOOKUP(B253,ZemeData!$A$9:$D$259,4,0),0)</f>
        <v>28026</v>
      </c>
      <c r="F253" s="867">
        <f>IFERROR(VLOOKUP(B253,ZemeData!$E$9:$H$259,4,0),0)</f>
        <v>143976</v>
      </c>
      <c r="G253" s="867">
        <f>IFERROR(VLOOKUP(B253,ZemeData!$A$270:$D$520,4,0),0)</f>
        <v>15470</v>
      </c>
      <c r="H253" s="868">
        <f>IFERROR(VLOOKUP(B253,ZemeData!$E$270:$H$520,4,0),0)</f>
        <v>112931</v>
      </c>
    </row>
    <row r="254" spans="1:8" x14ac:dyDescent="0.2">
      <c r="A254" s="720"/>
      <c r="B254" s="864" t="s">
        <v>758</v>
      </c>
      <c r="C254" s="865" t="s">
        <v>759</v>
      </c>
      <c r="D254" s="866" t="s">
        <v>759</v>
      </c>
      <c r="E254" s="867">
        <f>IFERROR(VLOOKUP(B254,ZemeData!$A$9:$D$259,4,0),0)</f>
        <v>384989</v>
      </c>
      <c r="F254" s="867">
        <f>IFERROR(VLOOKUP(B254,ZemeData!$E$9:$H$259,4,0),0)</f>
        <v>880839</v>
      </c>
      <c r="G254" s="867">
        <f>IFERROR(VLOOKUP(B254,ZemeData!$A$270:$D$520,4,0),0)</f>
        <v>511823</v>
      </c>
      <c r="H254" s="868">
        <f>IFERROR(VLOOKUP(B254,ZemeData!$E$270:$H$520,4,0),0)</f>
        <v>953618</v>
      </c>
    </row>
    <row r="255" spans="1:8" x14ac:dyDescent="0.2">
      <c r="A255" s="720"/>
      <c r="B255" s="864" t="s">
        <v>760</v>
      </c>
      <c r="C255" s="865" t="s">
        <v>761</v>
      </c>
      <c r="D255" s="866" t="s">
        <v>761</v>
      </c>
      <c r="E255" s="867">
        <f>IFERROR(VLOOKUP(B255,ZemeData!$A$9:$D$259,4,0),0)</f>
        <v>9515</v>
      </c>
      <c r="F255" s="867">
        <f>IFERROR(VLOOKUP(B255,ZemeData!$E$9:$H$259,4,0),0)</f>
        <v>0</v>
      </c>
      <c r="G255" s="867">
        <f>IFERROR(VLOOKUP(B255,ZemeData!$A$270:$D$520,4,0),0)</f>
        <v>871</v>
      </c>
      <c r="H255" s="868">
        <f>IFERROR(VLOOKUP(B255,ZemeData!$E$270:$H$520,4,0),0)</f>
        <v>0</v>
      </c>
    </row>
    <row r="256" spans="1:8" x14ac:dyDescent="0.2">
      <c r="A256" s="720"/>
      <c r="B256" s="864" t="s">
        <v>762</v>
      </c>
      <c r="C256" s="865" t="s">
        <v>763</v>
      </c>
      <c r="D256" s="866" t="s">
        <v>764</v>
      </c>
      <c r="E256" s="867">
        <f>IFERROR(VLOOKUP(B256,ZemeData!$A$9:$D$259,4,0),0)</f>
        <v>808973</v>
      </c>
      <c r="F256" s="867">
        <f>IFERROR(VLOOKUP(B256,ZemeData!$E$9:$H$259,4,0),0)</f>
        <v>311822</v>
      </c>
      <c r="G256" s="867">
        <f>IFERROR(VLOOKUP(B256,ZemeData!$A$270:$D$520,4,0),0)</f>
        <v>536603</v>
      </c>
      <c r="H256" s="868">
        <f>IFERROR(VLOOKUP(B256,ZemeData!$E$270:$H$520,4,0),0)</f>
        <v>748649</v>
      </c>
    </row>
    <row r="257" spans="1:8" x14ac:dyDescent="0.2">
      <c r="A257" s="720"/>
      <c r="B257" s="864" t="s">
        <v>765</v>
      </c>
      <c r="C257" s="865" t="s">
        <v>766</v>
      </c>
      <c r="D257" s="866" t="s">
        <v>767</v>
      </c>
      <c r="E257" s="867">
        <f>IFERROR(VLOOKUP(B257,ZemeData!$A$9:$D$259,4,0),0)</f>
        <v>293757048</v>
      </c>
      <c r="F257" s="867">
        <f>IFERROR(VLOOKUP(B257,ZemeData!$E$9:$H$259,4,0),0)</f>
        <v>254061933</v>
      </c>
      <c r="G257" s="867">
        <f>IFERROR(VLOOKUP(B257,ZemeData!$A$270:$D$520,4,0),0)</f>
        <v>306624760</v>
      </c>
      <c r="H257" s="868">
        <f>IFERROR(VLOOKUP(B257,ZemeData!$E$270:$H$520,4,0),0)</f>
        <v>265609307</v>
      </c>
    </row>
    <row r="258" spans="1:8" x14ac:dyDescent="0.2">
      <c r="A258" s="720"/>
      <c r="B258" s="864" t="s">
        <v>768</v>
      </c>
      <c r="C258" s="865" t="s">
        <v>769</v>
      </c>
      <c r="D258" s="866" t="s">
        <v>770</v>
      </c>
      <c r="E258" s="867">
        <f>IFERROR(VLOOKUP(B258,ZemeData!$A$9:$D$259,4,0),0)</f>
        <v>10940980</v>
      </c>
      <c r="F258" s="867">
        <f>IFERROR(VLOOKUP(B258,ZemeData!$E$9:$H$259,4,0),0)</f>
        <v>13568519</v>
      </c>
      <c r="G258" s="867">
        <f>IFERROR(VLOOKUP(B258,ZemeData!$A$270:$D$520,4,0),0)</f>
        <v>10920413</v>
      </c>
      <c r="H258" s="868">
        <f>IFERROR(VLOOKUP(B258,ZemeData!$E$270:$H$520,4,0),0)</f>
        <v>15102697</v>
      </c>
    </row>
    <row r="259" spans="1:8" x14ac:dyDescent="0.2">
      <c r="A259" s="720"/>
      <c r="B259" s="864" t="s">
        <v>771</v>
      </c>
      <c r="C259" s="865" t="s">
        <v>772</v>
      </c>
      <c r="D259" s="866" t="s">
        <v>773</v>
      </c>
      <c r="E259" s="867">
        <f>IFERROR(VLOOKUP(B259,ZemeData!$A$9:$D$259,4,0),0)</f>
        <v>119638562</v>
      </c>
      <c r="F259" s="867">
        <f>IFERROR(VLOOKUP(B259,ZemeData!$E$9:$H$259,4,0),0)</f>
        <v>186589442</v>
      </c>
      <c r="G259" s="867">
        <f>IFERROR(VLOOKUP(B259,ZemeData!$A$270:$D$520,4,0),0)</f>
        <v>118157465</v>
      </c>
      <c r="H259" s="868">
        <f>IFERROR(VLOOKUP(B259,ZemeData!$E$270:$H$520,4,0),0)</f>
        <v>196251592</v>
      </c>
    </row>
    <row r="260" spans="1:8" ht="60" x14ac:dyDescent="0.2">
      <c r="A260" s="720"/>
      <c r="B260" s="864" t="s">
        <v>774</v>
      </c>
      <c r="C260" s="865" t="s">
        <v>775</v>
      </c>
      <c r="D260" s="866" t="s">
        <v>776</v>
      </c>
      <c r="E260" s="867">
        <f>IFERROR(VLOOKUP(B260,ZemeData!$A$9:$D$259,4,0),0)</f>
        <v>8100</v>
      </c>
      <c r="F260" s="867">
        <f>IFERROR(VLOOKUP(B260,ZemeData!$E$9:$H$259,4,0),0)</f>
        <v>1521910</v>
      </c>
      <c r="G260" s="867">
        <f>IFERROR(VLOOKUP(B260,ZemeData!$A$270:$D$520,4,0),0)</f>
        <v>26916</v>
      </c>
      <c r="H260" s="868">
        <f>IFERROR(VLOOKUP(B260,ZemeData!$E$270:$H$520,4,0),0)</f>
        <v>2264782</v>
      </c>
    </row>
    <row r="261" spans="1:8" ht="24" x14ac:dyDescent="0.2">
      <c r="A261" s="720"/>
      <c r="B261" s="864" t="s">
        <v>777</v>
      </c>
      <c r="C261" s="865" t="s">
        <v>778</v>
      </c>
      <c r="D261" s="866" t="s">
        <v>779</v>
      </c>
      <c r="E261" s="867">
        <f>IFERROR(VLOOKUP(B261,ZemeData!$A$9:$D$259,4,0),0)</f>
        <v>0</v>
      </c>
      <c r="F261" s="867">
        <f>IFERROR(VLOOKUP(B261,ZemeData!$E$9:$H$259,4,0),0)</f>
        <v>0</v>
      </c>
      <c r="G261" s="867">
        <f>IFERROR(VLOOKUP(B261,ZemeData!$A$270:$D$520,4,0),0)</f>
        <v>0</v>
      </c>
      <c r="H261" s="868">
        <f>IFERROR(VLOOKUP(B261,ZemeData!$E$270:$H$520,4,0),0)</f>
        <v>0</v>
      </c>
    </row>
    <row r="262" spans="1:8" ht="72" x14ac:dyDescent="0.2">
      <c r="A262" s="720"/>
      <c r="B262" s="864" t="s">
        <v>780</v>
      </c>
      <c r="C262" s="865" t="s">
        <v>781</v>
      </c>
      <c r="D262" s="866" t="s">
        <v>782</v>
      </c>
      <c r="E262" s="867">
        <f>IFERROR(VLOOKUP(B262,ZemeData!$A$9:$D$259,4,0),0)</f>
        <v>0</v>
      </c>
      <c r="F262" s="867">
        <f>IFERROR(VLOOKUP(B262,ZemeData!$E$9:$H$259,4,0),0)</f>
        <v>0</v>
      </c>
      <c r="G262" s="867">
        <f>IFERROR(VLOOKUP(B262,ZemeData!$A$270:$D$520,4,0),0)</f>
        <v>0</v>
      </c>
      <c r="H262" s="868">
        <f>IFERROR(VLOOKUP(B262,ZemeData!$E$270:$H$520,4,0),0)</f>
        <v>0</v>
      </c>
    </row>
    <row r="263" spans="1:8" ht="24" x14ac:dyDescent="0.2">
      <c r="A263" s="720"/>
      <c r="B263" s="864" t="s">
        <v>783</v>
      </c>
      <c r="C263" s="865" t="s">
        <v>784</v>
      </c>
      <c r="D263" s="866" t="s">
        <v>785</v>
      </c>
      <c r="E263" s="867">
        <f>IFERROR(VLOOKUP(B263,ZemeData!$A$9:$D$259,4,0),0)</f>
        <v>5880</v>
      </c>
      <c r="F263" s="867">
        <f>IFERROR(VLOOKUP(B263,ZemeData!$E$9:$H$259,4,0),0)</f>
        <v>1348</v>
      </c>
      <c r="G263" s="867">
        <f>IFERROR(VLOOKUP(B263,ZemeData!$A$270:$D$520,4,0),0)</f>
        <v>3435</v>
      </c>
      <c r="H263" s="868">
        <f>IFERROR(VLOOKUP(B263,ZemeData!$E$270:$H$520,4,0),0)</f>
        <v>4212</v>
      </c>
    </row>
    <row r="264" spans="1:8" x14ac:dyDescent="0.2">
      <c r="A264" s="720"/>
      <c r="B264" s="864" t="s">
        <v>786</v>
      </c>
      <c r="C264" s="865" t="s">
        <v>787</v>
      </c>
      <c r="D264" s="866" t="s">
        <v>788</v>
      </c>
      <c r="E264" s="867">
        <f>IFERROR(VLOOKUP(B264,ZemeData!$A$9:$D$259,4,0),0)</f>
        <v>51183940</v>
      </c>
      <c r="F264" s="867">
        <f>IFERROR(VLOOKUP(B264,ZemeData!$E$9:$H$259,4,0),0)</f>
        <v>58800394</v>
      </c>
      <c r="G264" s="867">
        <f>IFERROR(VLOOKUP(B264,ZemeData!$A$270:$D$520,4,0),0)</f>
        <v>54103728</v>
      </c>
      <c r="H264" s="868">
        <f>IFERROR(VLOOKUP(B264,ZemeData!$E$270:$H$520,4,0),0)</f>
        <v>65877304</v>
      </c>
    </row>
    <row r="265" spans="1:8" ht="24" x14ac:dyDescent="0.2">
      <c r="A265" s="720"/>
      <c r="B265" s="864" t="s">
        <v>789</v>
      </c>
      <c r="C265" s="865" t="s">
        <v>790</v>
      </c>
      <c r="D265" s="866" t="s">
        <v>791</v>
      </c>
      <c r="E265" s="867">
        <f>IFERROR(VLOOKUP(B265,ZemeData!$A$9:$D$259,4,0),0)</f>
        <v>116207403</v>
      </c>
      <c r="F265" s="867">
        <f>IFERROR(VLOOKUP(B265,ZemeData!$E$9:$H$259,4,0),0)</f>
        <v>82246963</v>
      </c>
      <c r="G265" s="867">
        <f>IFERROR(VLOOKUP(B265,ZemeData!$A$270:$D$520,4,0),0)</f>
        <v>123074887</v>
      </c>
      <c r="H265" s="868">
        <f>IFERROR(VLOOKUP(B265,ZemeData!$E$270:$H$520,4,0),0)</f>
        <v>89783531</v>
      </c>
    </row>
    <row r="266" spans="1:8" x14ac:dyDescent="0.2">
      <c r="A266" s="720"/>
      <c r="B266" s="864" t="s">
        <v>792</v>
      </c>
      <c r="C266" s="865" t="s">
        <v>793</v>
      </c>
      <c r="D266" s="866" t="s">
        <v>793</v>
      </c>
      <c r="E266" s="867">
        <f>IFERROR(VLOOKUP(B266,ZemeData!$A$9:$D$259,4,0),0)</f>
        <v>27070</v>
      </c>
      <c r="F266" s="867">
        <f>IFERROR(VLOOKUP(B266,ZemeData!$E$9:$H$259,4,0),0)</f>
        <v>54285</v>
      </c>
      <c r="G266" s="867">
        <f>IFERROR(VLOOKUP(B266,ZemeData!$A$270:$D$520,4,0),0)</f>
        <v>43845</v>
      </c>
      <c r="H266" s="868">
        <f>IFERROR(VLOOKUP(B266,ZemeData!$E$270:$H$520,4,0),0)</f>
        <v>47752</v>
      </c>
    </row>
    <row r="267" spans="1:8" x14ac:dyDescent="0.2">
      <c r="A267" s="720"/>
      <c r="B267" s="864" t="s">
        <v>794</v>
      </c>
      <c r="C267" s="865" t="s">
        <v>795</v>
      </c>
      <c r="D267" s="866" t="s">
        <v>796</v>
      </c>
      <c r="E267" s="867">
        <f>IFERROR(VLOOKUP(B267,ZemeData!$A$9:$D$259,4,0),0)</f>
        <v>6244713</v>
      </c>
      <c r="F267" s="867">
        <f>IFERROR(VLOOKUP(B267,ZemeData!$E$9:$H$259,4,0),0)</f>
        <v>9082436</v>
      </c>
      <c r="G267" s="867">
        <f>IFERROR(VLOOKUP(B267,ZemeData!$A$270:$D$520,4,0),0)</f>
        <v>6209308</v>
      </c>
      <c r="H267" s="868">
        <f>IFERROR(VLOOKUP(B267,ZemeData!$E$270:$H$520,4,0),0)</f>
        <v>11168144</v>
      </c>
    </row>
    <row r="268" spans="1:8" ht="24" x14ac:dyDescent="0.2">
      <c r="A268" s="720"/>
      <c r="B268" s="864" t="s">
        <v>797</v>
      </c>
      <c r="C268" s="865" t="s">
        <v>798</v>
      </c>
      <c r="D268" s="866" t="s">
        <v>799</v>
      </c>
      <c r="E268" s="867">
        <f>IFERROR(VLOOKUP(B268,ZemeData!$A$9:$D$259,4,0),0)</f>
        <v>99</v>
      </c>
      <c r="F268" s="867">
        <f>IFERROR(VLOOKUP(B268,ZemeData!$E$9:$H$259,4,0),0)</f>
        <v>0</v>
      </c>
      <c r="G268" s="867">
        <f>IFERROR(VLOOKUP(B268,ZemeData!$A$270:$D$520,4,0),0)</f>
        <v>12</v>
      </c>
      <c r="H268" s="868">
        <f>IFERROR(VLOOKUP(B268,ZemeData!$E$270:$H$520,4,0),0)</f>
        <v>0</v>
      </c>
    </row>
    <row r="269" spans="1:8" x14ac:dyDescent="0.2">
      <c r="A269" s="720"/>
      <c r="B269" s="864" t="s">
        <v>800</v>
      </c>
      <c r="C269" s="865" t="s">
        <v>801</v>
      </c>
      <c r="D269" s="866" t="s">
        <v>802</v>
      </c>
      <c r="E269" s="867">
        <f>IFERROR(VLOOKUP(B269,ZemeData!$A$9:$D$259,4,0),0)</f>
        <v>110468</v>
      </c>
      <c r="F269" s="867">
        <f>IFERROR(VLOOKUP(B269,ZemeData!$E$9:$H$259,4,0),0)</f>
        <v>1432538</v>
      </c>
      <c r="G269" s="867">
        <f>IFERROR(VLOOKUP(B269,ZemeData!$A$270:$D$520,4,0),0)</f>
        <v>90998</v>
      </c>
      <c r="H269" s="868">
        <f>IFERROR(VLOOKUP(B269,ZemeData!$E$270:$H$520,4,0),0)</f>
        <v>454822</v>
      </c>
    </row>
    <row r="270" spans="1:8" x14ac:dyDescent="0.2">
      <c r="A270" s="720"/>
      <c r="B270" s="864" t="s">
        <v>803</v>
      </c>
      <c r="C270" s="865" t="s">
        <v>804</v>
      </c>
      <c r="D270" s="866" t="s">
        <v>804</v>
      </c>
      <c r="E270" s="867">
        <f>IFERROR(VLOOKUP(B270,ZemeData!$A$9:$D$259,4,0),0)</f>
        <v>170</v>
      </c>
      <c r="F270" s="867">
        <f>IFERROR(VLOOKUP(B270,ZemeData!$E$9:$H$259,4,0),0)</f>
        <v>5271</v>
      </c>
      <c r="G270" s="867">
        <f>IFERROR(VLOOKUP(B270,ZemeData!$A$270:$D$520,4,0),0)</f>
        <v>285</v>
      </c>
      <c r="H270" s="868">
        <f>IFERROR(VLOOKUP(B270,ZemeData!$E$270:$H$520,4,0),0)</f>
        <v>6667</v>
      </c>
    </row>
    <row r="271" spans="1:8" x14ac:dyDescent="0.2">
      <c r="A271" s="720"/>
      <c r="B271" s="864" t="s">
        <v>805</v>
      </c>
      <c r="C271" s="865" t="s">
        <v>806</v>
      </c>
      <c r="D271" s="866" t="s">
        <v>806</v>
      </c>
      <c r="E271" s="867">
        <f>IFERROR(VLOOKUP(B271,ZemeData!$A$9:$D$259,4,0),0)</f>
        <v>6476</v>
      </c>
      <c r="F271" s="867">
        <f>IFERROR(VLOOKUP(B271,ZemeData!$E$9:$H$259,4,0),0)</f>
        <v>36334</v>
      </c>
      <c r="G271" s="867">
        <f>IFERROR(VLOOKUP(B271,ZemeData!$A$270:$D$520,4,0),0)</f>
        <v>15380</v>
      </c>
      <c r="H271" s="868">
        <f>IFERROR(VLOOKUP(B271,ZemeData!$E$270:$H$520,4,0),0)</f>
        <v>22613</v>
      </c>
    </row>
    <row r="272" spans="1:8" x14ac:dyDescent="0.2">
      <c r="A272" s="720"/>
      <c r="B272" s="864" t="s">
        <v>807</v>
      </c>
      <c r="C272" s="865" t="s">
        <v>808</v>
      </c>
      <c r="D272" s="866" t="s">
        <v>809</v>
      </c>
      <c r="E272" s="867">
        <f>IFERROR(VLOOKUP(B272,ZemeData!$A$9:$D$259,4,0),0)</f>
        <v>3261572</v>
      </c>
      <c r="F272" s="867">
        <f>IFERROR(VLOOKUP(B272,ZemeData!$E$9:$H$259,4,0),0)</f>
        <v>13554515</v>
      </c>
      <c r="G272" s="867">
        <f>IFERROR(VLOOKUP(B272,ZemeData!$A$270:$D$520,4,0),0)</f>
        <v>2811938</v>
      </c>
      <c r="H272" s="868">
        <f>IFERROR(VLOOKUP(B272,ZemeData!$E$270:$H$520,4,0),0)</f>
        <v>10455702</v>
      </c>
    </row>
    <row r="273" spans="1:8" x14ac:dyDescent="0.2">
      <c r="A273" s="720"/>
      <c r="B273" s="864" t="s">
        <v>810</v>
      </c>
      <c r="C273" s="865" t="s">
        <v>811</v>
      </c>
      <c r="D273" s="866" t="s">
        <v>811</v>
      </c>
      <c r="E273" s="867">
        <f>IFERROR(VLOOKUP(B273,ZemeData!$A$9:$D$259,4,0),0)</f>
        <v>29709</v>
      </c>
      <c r="F273" s="867">
        <f>IFERROR(VLOOKUP(B273,ZemeData!$E$9:$H$259,4,0),0)</f>
        <v>235562</v>
      </c>
      <c r="G273" s="867">
        <f>IFERROR(VLOOKUP(B273,ZemeData!$A$270:$D$520,4,0),0)</f>
        <v>30212</v>
      </c>
      <c r="H273" s="868">
        <f>IFERROR(VLOOKUP(B273,ZemeData!$E$270:$H$520,4,0),0)</f>
        <v>445512</v>
      </c>
    </row>
    <row r="274" spans="1:8" ht="24" x14ac:dyDescent="0.2">
      <c r="A274" s="720"/>
      <c r="B274" s="864" t="s">
        <v>812</v>
      </c>
      <c r="C274" s="865" t="s">
        <v>813</v>
      </c>
      <c r="D274" s="866" t="s">
        <v>814</v>
      </c>
      <c r="E274" s="867">
        <f>IFERROR(VLOOKUP(B274,ZemeData!$A$9:$D$259,4,0),0)</f>
        <v>12</v>
      </c>
      <c r="F274" s="867">
        <f>IFERROR(VLOOKUP(B274,ZemeData!$E$9:$H$259,4,0),0)</f>
        <v>140248</v>
      </c>
      <c r="G274" s="867">
        <f>IFERROR(VLOOKUP(B274,ZemeData!$A$270:$D$520,4,0),0)</f>
        <v>4</v>
      </c>
      <c r="H274" s="868">
        <f>IFERROR(VLOOKUP(B274,ZemeData!$E$270:$H$520,4,0),0)</f>
        <v>1883</v>
      </c>
    </row>
    <row r="275" spans="1:8" x14ac:dyDescent="0.2">
      <c r="A275" s="720"/>
      <c r="B275" s="864" t="s">
        <v>815</v>
      </c>
      <c r="C275" s="865" t="s">
        <v>816</v>
      </c>
      <c r="D275" s="866" t="s">
        <v>817</v>
      </c>
      <c r="E275" s="867">
        <f>IFERROR(VLOOKUP(B275,ZemeData!$A$9:$D$259,4,0),0)</f>
        <v>8047</v>
      </c>
      <c r="F275" s="867">
        <f>IFERROR(VLOOKUP(B275,ZemeData!$E$9:$H$259,4,0),0)</f>
        <v>25086</v>
      </c>
      <c r="G275" s="867">
        <f>IFERROR(VLOOKUP(B275,ZemeData!$A$270:$D$520,4,0),0)</f>
        <v>3615</v>
      </c>
      <c r="H275" s="868">
        <f>IFERROR(VLOOKUP(B275,ZemeData!$E$270:$H$520,4,0),0)</f>
        <v>71877</v>
      </c>
    </row>
    <row r="276" spans="1:8" x14ac:dyDescent="0.2">
      <c r="A276" s="720"/>
      <c r="B276" s="864" t="s">
        <v>818</v>
      </c>
      <c r="C276" s="865" t="s">
        <v>819</v>
      </c>
      <c r="D276" s="866" t="s">
        <v>819</v>
      </c>
      <c r="E276" s="867">
        <f>IFERROR(VLOOKUP(B276,ZemeData!$A$9:$D$259,4,0),0)</f>
        <v>51674</v>
      </c>
      <c r="F276" s="867">
        <f>IFERROR(VLOOKUP(B276,ZemeData!$E$9:$H$259,4,0),0)</f>
        <v>8119</v>
      </c>
      <c r="G276" s="867">
        <f>IFERROR(VLOOKUP(B276,ZemeData!$A$270:$D$520,4,0),0)</f>
        <v>29822</v>
      </c>
      <c r="H276" s="868">
        <f>IFERROR(VLOOKUP(B276,ZemeData!$E$270:$H$520,4,0),0)</f>
        <v>2339</v>
      </c>
    </row>
    <row r="277" spans="1:8" x14ac:dyDescent="0.2">
      <c r="A277" s="720"/>
      <c r="B277" s="864" t="s">
        <v>820</v>
      </c>
      <c r="C277" s="865" t="s">
        <v>821</v>
      </c>
      <c r="D277" s="866" t="s">
        <v>822</v>
      </c>
      <c r="E277" s="867">
        <f>IFERROR(VLOOKUP(B277,ZemeData!$A$9:$D$259,4,0),0)</f>
        <v>9904086</v>
      </c>
      <c r="F277" s="867">
        <f>IFERROR(VLOOKUP(B277,ZemeData!$E$9:$H$259,4,0),0)</f>
        <v>7289601</v>
      </c>
      <c r="G277" s="867">
        <f>IFERROR(VLOOKUP(B277,ZemeData!$A$270:$D$520,4,0),0)</f>
        <v>11626594</v>
      </c>
      <c r="H277" s="868">
        <f>IFERROR(VLOOKUP(B277,ZemeData!$E$270:$H$520,4,0),0)</f>
        <v>7510959</v>
      </c>
    </row>
    <row r="278" spans="1:8" ht="36" x14ac:dyDescent="0.2">
      <c r="A278" s="720"/>
      <c r="B278" s="864" t="s">
        <v>823</v>
      </c>
      <c r="C278" s="865" t="s">
        <v>824</v>
      </c>
      <c r="D278" s="866" t="s">
        <v>825</v>
      </c>
      <c r="E278" s="867">
        <f>IFERROR(VLOOKUP(B278,ZemeData!$A$9:$D$259,4,0),0)</f>
        <v>207943</v>
      </c>
      <c r="F278" s="867">
        <f>IFERROR(VLOOKUP(B278,ZemeData!$E$9:$H$259,4,0),0)</f>
        <v>359153</v>
      </c>
      <c r="G278" s="867">
        <f>IFERROR(VLOOKUP(B278,ZemeData!$A$270:$D$520,4,0),0)</f>
        <v>227611</v>
      </c>
      <c r="H278" s="868">
        <f>IFERROR(VLOOKUP(B278,ZemeData!$E$270:$H$520,4,0),0)</f>
        <v>354632</v>
      </c>
    </row>
    <row r="279" spans="1:8" x14ac:dyDescent="0.2">
      <c r="A279" s="720"/>
      <c r="B279" s="864" t="s">
        <v>826</v>
      </c>
      <c r="C279" s="865" t="s">
        <v>827</v>
      </c>
      <c r="D279" s="866" t="s">
        <v>828</v>
      </c>
      <c r="E279" s="867">
        <f>IFERROR(VLOOKUP(B279,ZemeData!$A$9:$D$259,4,0),0)</f>
        <v>183702987</v>
      </c>
      <c r="F279" s="867">
        <f>IFERROR(VLOOKUP(B279,ZemeData!$E$9:$H$259,4,0),0)</f>
        <v>323775830</v>
      </c>
      <c r="G279" s="867">
        <f>IFERROR(VLOOKUP(B279,ZemeData!$A$270:$D$520,4,0),0)</f>
        <v>199072069</v>
      </c>
      <c r="H279" s="868">
        <f>IFERROR(VLOOKUP(B279,ZemeData!$E$270:$H$520,4,0),0)</f>
        <v>332460350</v>
      </c>
    </row>
    <row r="280" spans="1:8" x14ac:dyDescent="0.2">
      <c r="A280" s="720"/>
      <c r="B280" s="864" t="s">
        <v>829</v>
      </c>
      <c r="C280" s="865" t="s">
        <v>830</v>
      </c>
      <c r="D280" s="866" t="s">
        <v>831</v>
      </c>
      <c r="E280" s="867">
        <f>IFERROR(VLOOKUP(B280,ZemeData!$A$9:$D$259,4,0),0)</f>
        <v>15877505</v>
      </c>
      <c r="F280" s="867">
        <f>IFERROR(VLOOKUP(B280,ZemeData!$E$9:$H$259,4,0),0)</f>
        <v>19909765</v>
      </c>
      <c r="G280" s="867">
        <f>IFERROR(VLOOKUP(B280,ZemeData!$A$270:$D$520,4,0),0)</f>
        <v>17766938</v>
      </c>
      <c r="H280" s="868">
        <f>IFERROR(VLOOKUP(B280,ZemeData!$E$270:$H$520,4,0),0)</f>
        <v>21584479</v>
      </c>
    </row>
    <row r="281" spans="1:8" x14ac:dyDescent="0.2">
      <c r="A281" s="720"/>
      <c r="B281" s="864" t="s">
        <v>832</v>
      </c>
      <c r="C281" s="865" t="s">
        <v>833</v>
      </c>
      <c r="D281" s="866" t="s">
        <v>834</v>
      </c>
      <c r="E281" s="867">
        <f>IFERROR(VLOOKUP(B281,ZemeData!$A$9:$D$259,4,0),0)</f>
        <v>4791</v>
      </c>
      <c r="F281" s="867">
        <f>IFERROR(VLOOKUP(B281,ZemeData!$E$9:$H$259,4,0),0)</f>
        <v>560</v>
      </c>
      <c r="G281" s="867">
        <f>IFERROR(VLOOKUP(B281,ZemeData!$A$270:$D$520,4,0),0)</f>
        <v>3528</v>
      </c>
      <c r="H281" s="868">
        <f>IFERROR(VLOOKUP(B281,ZemeData!$E$270:$H$520,4,0),0)</f>
        <v>3763</v>
      </c>
    </row>
    <row r="282" spans="1:8" ht="24" x14ac:dyDescent="0.2">
      <c r="A282" s="720"/>
      <c r="B282" s="864" t="s">
        <v>835</v>
      </c>
      <c r="C282" s="865" t="s">
        <v>836</v>
      </c>
      <c r="D282" s="866" t="s">
        <v>837</v>
      </c>
      <c r="E282" s="867">
        <f>IFERROR(VLOOKUP(B282,ZemeData!$A$9:$D$259,4,0),0)</f>
        <v>2229084</v>
      </c>
      <c r="F282" s="867">
        <f>IFERROR(VLOOKUP(B282,ZemeData!$E$9:$H$259,4,0),0)</f>
        <v>19384814</v>
      </c>
      <c r="G282" s="867">
        <f>IFERROR(VLOOKUP(B282,ZemeData!$A$270:$D$520,4,0),0)</f>
        <v>2283199</v>
      </c>
      <c r="H282" s="868">
        <f>IFERROR(VLOOKUP(B282,ZemeData!$E$270:$H$520,4,0),0)</f>
        <v>15905336</v>
      </c>
    </row>
    <row r="283" spans="1:8" x14ac:dyDescent="0.2">
      <c r="A283" s="720"/>
      <c r="B283" s="864" t="s">
        <v>838</v>
      </c>
      <c r="C283" s="869" t="s">
        <v>1098</v>
      </c>
      <c r="D283" s="866" t="s">
        <v>839</v>
      </c>
      <c r="E283" s="867">
        <f>IFERROR(VLOOKUP(B283,ZemeData!$A$9:$D$259,4,0),0)</f>
        <v>98937096</v>
      </c>
      <c r="F283" s="867">
        <f>IFERROR(VLOOKUP(B283,ZemeData!$E$9:$H$259,4,0),0)</f>
        <v>210774462</v>
      </c>
      <c r="G283" s="867">
        <f>IFERROR(VLOOKUP(B283,ZemeData!$A$270:$D$520,4,0),0)</f>
        <v>82767323</v>
      </c>
      <c r="H283" s="868">
        <f>IFERROR(VLOOKUP(B283,ZemeData!$E$270:$H$520,4,0),0)</f>
        <v>203939540</v>
      </c>
    </row>
    <row r="284" spans="1:8" x14ac:dyDescent="0.2">
      <c r="A284" s="720"/>
      <c r="B284" s="864" t="s">
        <v>840</v>
      </c>
      <c r="C284" s="865" t="s">
        <v>841</v>
      </c>
      <c r="D284" s="866" t="s">
        <v>842</v>
      </c>
      <c r="E284" s="867">
        <f>IFERROR(VLOOKUP(B284,ZemeData!$A$9:$D$259,4,0),0)</f>
        <v>93179877</v>
      </c>
      <c r="F284" s="867">
        <f>IFERROR(VLOOKUP(B284,ZemeData!$E$9:$H$259,4,0),0)</f>
        <v>87733777</v>
      </c>
      <c r="G284" s="867">
        <f>IFERROR(VLOOKUP(B284,ZemeData!$A$270:$D$520,4,0),0)</f>
        <v>100895184</v>
      </c>
      <c r="H284" s="868">
        <f>IFERROR(VLOOKUP(B284,ZemeData!$E$270:$H$520,4,0),0)</f>
        <v>90941052</v>
      </c>
    </row>
    <row r="285" spans="1:8" x14ac:dyDescent="0.2">
      <c r="A285" s="720"/>
      <c r="B285" s="864" t="s">
        <v>843</v>
      </c>
      <c r="C285" s="865" t="s">
        <v>844</v>
      </c>
      <c r="D285" s="866" t="s">
        <v>845</v>
      </c>
      <c r="E285" s="867">
        <f>IFERROR(VLOOKUP(B285,ZemeData!$A$9:$D$259,4,0),0)</f>
        <v>8654140</v>
      </c>
      <c r="F285" s="867">
        <f>IFERROR(VLOOKUP(B285,ZemeData!$E$9:$H$259,4,0),0)</f>
        <v>14151360</v>
      </c>
      <c r="G285" s="867">
        <f>IFERROR(VLOOKUP(B285,ZemeData!$A$270:$D$520,4,0),0)</f>
        <v>12597576</v>
      </c>
      <c r="H285" s="868">
        <f>IFERROR(VLOOKUP(B285,ZemeData!$E$270:$H$520,4,0),0)</f>
        <v>15319408</v>
      </c>
    </row>
    <row r="286" spans="1:8" x14ac:dyDescent="0.2">
      <c r="A286" s="720"/>
      <c r="B286" s="864" t="s">
        <v>846</v>
      </c>
      <c r="C286" s="865" t="s">
        <v>847</v>
      </c>
      <c r="D286" s="866" t="s">
        <v>848</v>
      </c>
      <c r="E286" s="867">
        <f>IFERROR(VLOOKUP(B286,ZemeData!$A$9:$D$259,4,0),0)</f>
        <v>1295164</v>
      </c>
      <c r="F286" s="867">
        <f>IFERROR(VLOOKUP(B286,ZemeData!$E$9:$H$259,4,0),0)</f>
        <v>299712</v>
      </c>
      <c r="G286" s="867">
        <f>IFERROR(VLOOKUP(B286,ZemeData!$A$270:$D$520,4,0),0)</f>
        <v>1339709</v>
      </c>
      <c r="H286" s="868">
        <f>IFERROR(VLOOKUP(B286,ZemeData!$E$270:$H$520,4,0),0)</f>
        <v>192824</v>
      </c>
    </row>
    <row r="287" spans="1:8" ht="24" x14ac:dyDescent="0.2">
      <c r="A287" s="720"/>
      <c r="B287" s="864" t="s">
        <v>849</v>
      </c>
      <c r="C287" s="865" t="s">
        <v>850</v>
      </c>
      <c r="D287" s="866" t="s">
        <v>851</v>
      </c>
      <c r="E287" s="867">
        <f>IFERROR(VLOOKUP(B287,ZemeData!$A$9:$D$259,4,0),0)</f>
        <v>811</v>
      </c>
      <c r="F287" s="867">
        <f>IFERROR(VLOOKUP(B287,ZemeData!$E$9:$H$259,4,0),0)</f>
        <v>231</v>
      </c>
      <c r="G287" s="867">
        <f>IFERROR(VLOOKUP(B287,ZemeData!$A$270:$D$520,4,0),0)</f>
        <v>85</v>
      </c>
      <c r="H287" s="868">
        <f>IFERROR(VLOOKUP(B287,ZemeData!$E$270:$H$520,4,0),0)</f>
        <v>253</v>
      </c>
    </row>
    <row r="288" spans="1:8" x14ac:dyDescent="0.2">
      <c r="A288" s="720"/>
      <c r="B288" s="864" t="s">
        <v>852</v>
      </c>
      <c r="C288" s="865" t="s">
        <v>853</v>
      </c>
      <c r="D288" s="866" t="s">
        <v>854</v>
      </c>
      <c r="E288" s="867">
        <f>IFERROR(VLOOKUP(B288,ZemeData!$A$9:$D$259,4,0),0)</f>
        <v>9713</v>
      </c>
      <c r="F288" s="867">
        <f>IFERROR(VLOOKUP(B288,ZemeData!$E$9:$H$259,4,0),0)</f>
        <v>231597</v>
      </c>
      <c r="G288" s="867">
        <f>IFERROR(VLOOKUP(B288,ZemeData!$A$270:$D$520,4,0),0)</f>
        <v>3606</v>
      </c>
      <c r="H288" s="868">
        <f>IFERROR(VLOOKUP(B288,ZemeData!$E$270:$H$520,4,0),0)</f>
        <v>223187</v>
      </c>
    </row>
    <row r="289" spans="1:8" x14ac:dyDescent="0.2">
      <c r="A289" s="720"/>
      <c r="B289" s="864" t="s">
        <v>855</v>
      </c>
      <c r="C289" s="865" t="s">
        <v>856</v>
      </c>
      <c r="D289" s="866" t="s">
        <v>857</v>
      </c>
      <c r="E289" s="867">
        <f>IFERROR(VLOOKUP(B289,ZemeData!$A$9:$D$259,4,0),0)</f>
        <v>18850</v>
      </c>
      <c r="F289" s="867">
        <f>IFERROR(VLOOKUP(B289,ZemeData!$E$9:$H$259,4,0),0)</f>
        <v>22509</v>
      </c>
      <c r="G289" s="867">
        <f>IFERROR(VLOOKUP(B289,ZemeData!$A$270:$D$520,4,0),0)</f>
        <v>24543</v>
      </c>
      <c r="H289" s="868">
        <f>IFERROR(VLOOKUP(B289,ZemeData!$E$270:$H$520,4,0),0)</f>
        <v>43309</v>
      </c>
    </row>
    <row r="290" spans="1:8" ht="48" x14ac:dyDescent="0.2">
      <c r="A290" s="720"/>
      <c r="B290" s="864" t="s">
        <v>858</v>
      </c>
      <c r="C290" s="865" t="s">
        <v>859</v>
      </c>
      <c r="D290" s="866" t="s">
        <v>860</v>
      </c>
      <c r="E290" s="867">
        <f>IFERROR(VLOOKUP(B290,ZemeData!$A$9:$D$259,4,0),0)</f>
        <v>67956</v>
      </c>
      <c r="F290" s="867">
        <f>IFERROR(VLOOKUP(B290,ZemeData!$E$9:$H$259,4,0),0)</f>
        <v>0</v>
      </c>
      <c r="G290" s="867">
        <f>IFERROR(VLOOKUP(B290,ZemeData!$A$270:$D$520,4,0),0)</f>
        <v>33</v>
      </c>
      <c r="H290" s="868">
        <f>IFERROR(VLOOKUP(B290,ZemeData!$E$270:$H$520,4,0),0)</f>
        <v>7879</v>
      </c>
    </row>
    <row r="291" spans="1:8" x14ac:dyDescent="0.2">
      <c r="A291" s="720"/>
      <c r="B291" s="864" t="s">
        <v>861</v>
      </c>
      <c r="C291" s="865" t="s">
        <v>862</v>
      </c>
      <c r="D291" s="866" t="s">
        <v>863</v>
      </c>
      <c r="E291" s="867">
        <f>IFERROR(VLOOKUP(B291,ZemeData!$A$9:$D$259,4,0),0)</f>
        <v>1176</v>
      </c>
      <c r="F291" s="867">
        <f>IFERROR(VLOOKUP(B291,ZemeData!$E$9:$H$259,4,0),0)</f>
        <v>279</v>
      </c>
      <c r="G291" s="867">
        <f>IFERROR(VLOOKUP(B291,ZemeData!$A$270:$D$520,4,0),0)</f>
        <v>401</v>
      </c>
      <c r="H291" s="868">
        <f>IFERROR(VLOOKUP(B291,ZemeData!$E$270:$H$520,4,0),0)</f>
        <v>741</v>
      </c>
    </row>
    <row r="292" spans="1:8" ht="24" x14ac:dyDescent="0.2">
      <c r="A292" s="720"/>
      <c r="B292" s="864" t="s">
        <v>864</v>
      </c>
      <c r="C292" s="865" t="s">
        <v>865</v>
      </c>
      <c r="D292" s="866" t="s">
        <v>866</v>
      </c>
      <c r="E292" s="867">
        <f>IFERROR(VLOOKUP(B292,ZemeData!$A$9:$D$259,4,0),0)</f>
        <v>738</v>
      </c>
      <c r="F292" s="867">
        <f>IFERROR(VLOOKUP(B292,ZemeData!$E$9:$H$259,4,0),0)</f>
        <v>112</v>
      </c>
      <c r="G292" s="867">
        <f>IFERROR(VLOOKUP(B292,ZemeData!$A$270:$D$520,4,0),0)</f>
        <v>2286</v>
      </c>
      <c r="H292" s="868">
        <f>IFERROR(VLOOKUP(B292,ZemeData!$E$270:$H$520,4,0),0)</f>
        <v>680</v>
      </c>
    </row>
    <row r="293" spans="1:8" ht="24" x14ac:dyDescent="0.2">
      <c r="A293" s="720"/>
      <c r="B293" s="864" t="s">
        <v>867</v>
      </c>
      <c r="C293" s="865" t="s">
        <v>868</v>
      </c>
      <c r="D293" s="866" t="s">
        <v>869</v>
      </c>
      <c r="E293" s="867">
        <f>IFERROR(VLOOKUP(B293,ZemeData!$A$9:$D$259,4,0),0)</f>
        <v>36551</v>
      </c>
      <c r="F293" s="867">
        <f>IFERROR(VLOOKUP(B293,ZemeData!$E$9:$H$259,4,0),0)</f>
        <v>476</v>
      </c>
      <c r="G293" s="867">
        <f>IFERROR(VLOOKUP(B293,ZemeData!$A$270:$D$520,4,0),0)</f>
        <v>25589</v>
      </c>
      <c r="H293" s="868">
        <f>IFERROR(VLOOKUP(B293,ZemeData!$E$270:$H$520,4,0),0)</f>
        <v>103</v>
      </c>
    </row>
    <row r="294" spans="1:8" ht="24" x14ac:dyDescent="0.2">
      <c r="A294" s="720"/>
      <c r="B294" s="864" t="s">
        <v>870</v>
      </c>
      <c r="C294" s="865" t="s">
        <v>871</v>
      </c>
      <c r="D294" s="866" t="s">
        <v>872</v>
      </c>
      <c r="E294" s="867">
        <f>IFERROR(VLOOKUP(B294,ZemeData!$A$9:$D$259,4,0),0)</f>
        <v>6737</v>
      </c>
      <c r="F294" s="867">
        <f>IFERROR(VLOOKUP(B294,ZemeData!$E$9:$H$259,4,0),0)</f>
        <v>5124</v>
      </c>
      <c r="G294" s="867">
        <f>IFERROR(VLOOKUP(B294,ZemeData!$A$270:$D$520,4,0),0)</f>
        <v>3957</v>
      </c>
      <c r="H294" s="868">
        <f>IFERROR(VLOOKUP(B294,ZemeData!$E$270:$H$520,4,0),0)</f>
        <v>4919</v>
      </c>
    </row>
    <row r="295" spans="1:8" ht="36" x14ac:dyDescent="0.2">
      <c r="A295" s="720"/>
      <c r="B295" s="864" t="s">
        <v>873</v>
      </c>
      <c r="C295" s="865" t="s">
        <v>874</v>
      </c>
      <c r="D295" s="866" t="s">
        <v>875</v>
      </c>
      <c r="E295" s="867">
        <f>IFERROR(VLOOKUP(B295,ZemeData!$A$9:$D$259,4,0),0)</f>
        <v>24554</v>
      </c>
      <c r="F295" s="867">
        <f>IFERROR(VLOOKUP(B295,ZemeData!$E$9:$H$259,4,0),0)</f>
        <v>0</v>
      </c>
      <c r="G295" s="867">
        <f>IFERROR(VLOOKUP(B295,ZemeData!$A$270:$D$520,4,0),0)</f>
        <v>49397</v>
      </c>
      <c r="H295" s="868">
        <f>IFERROR(VLOOKUP(B295,ZemeData!$E$270:$H$520,4,0),0)</f>
        <v>3</v>
      </c>
    </row>
    <row r="296" spans="1:8" ht="24" x14ac:dyDescent="0.2">
      <c r="A296" s="720"/>
      <c r="B296" s="864" t="s">
        <v>876</v>
      </c>
      <c r="C296" s="865" t="s">
        <v>877</v>
      </c>
      <c r="D296" s="866" t="s">
        <v>878</v>
      </c>
      <c r="E296" s="867">
        <f>IFERROR(VLOOKUP(B296,ZemeData!$A$9:$D$259,4,0),0)</f>
        <v>3202</v>
      </c>
      <c r="F296" s="867">
        <f>IFERROR(VLOOKUP(B296,ZemeData!$E$9:$H$259,4,0),0)</f>
        <v>1885</v>
      </c>
      <c r="G296" s="867">
        <f>IFERROR(VLOOKUP(B296,ZemeData!$A$270:$D$520,4,0),0)</f>
        <v>11348</v>
      </c>
      <c r="H296" s="868">
        <f>IFERROR(VLOOKUP(B296,ZemeData!$E$270:$H$520,4,0),0)</f>
        <v>1</v>
      </c>
    </row>
    <row r="297" spans="1:8" ht="24" x14ac:dyDescent="0.2">
      <c r="A297" s="720"/>
      <c r="B297" s="864" t="s">
        <v>879</v>
      </c>
      <c r="C297" s="865" t="s">
        <v>880</v>
      </c>
      <c r="D297" s="866" t="s">
        <v>881</v>
      </c>
      <c r="E297" s="867">
        <f>IFERROR(VLOOKUP(B297,ZemeData!$A$9:$D$259,4,0),0)</f>
        <v>6</v>
      </c>
      <c r="F297" s="867">
        <f>IFERROR(VLOOKUP(B297,ZemeData!$E$9:$H$259,4,0),0)</f>
        <v>643</v>
      </c>
      <c r="G297" s="867">
        <f>IFERROR(VLOOKUP(B297,ZemeData!$A$270:$D$520,4,0),0)</f>
        <v>326</v>
      </c>
      <c r="H297" s="868">
        <f>IFERROR(VLOOKUP(B297,ZemeData!$E$270:$H$520,4,0),0)</f>
        <v>34</v>
      </c>
    </row>
    <row r="298" spans="1:8" x14ac:dyDescent="0.2">
      <c r="A298" s="720"/>
      <c r="B298" s="864" t="s">
        <v>882</v>
      </c>
      <c r="C298" s="865" t="s">
        <v>883</v>
      </c>
      <c r="D298" s="866" t="s">
        <v>884</v>
      </c>
      <c r="E298" s="867">
        <f>IFERROR(VLOOKUP(B298,ZemeData!$A$9:$D$259,4,0),0)</f>
        <v>5553</v>
      </c>
      <c r="F298" s="867">
        <f>IFERROR(VLOOKUP(B298,ZemeData!$E$9:$H$259,4,0),0)</f>
        <v>4351</v>
      </c>
      <c r="G298" s="867">
        <f>IFERROR(VLOOKUP(B298,ZemeData!$A$270:$D$520,4,0),0)</f>
        <v>5521</v>
      </c>
      <c r="H298" s="868">
        <f>IFERROR(VLOOKUP(B298,ZemeData!$E$270:$H$520,4,0),0)</f>
        <v>14269</v>
      </c>
    </row>
    <row r="299" spans="1:8" ht="24" x14ac:dyDescent="0.2">
      <c r="A299" s="720"/>
      <c r="B299" s="864" t="s">
        <v>885</v>
      </c>
      <c r="C299" s="865" t="s">
        <v>886</v>
      </c>
      <c r="D299" s="866" t="s">
        <v>887</v>
      </c>
      <c r="E299" s="867">
        <f>IFERROR(VLOOKUP(B299,ZemeData!$A$9:$D$259,4,0),0)</f>
        <v>12368</v>
      </c>
      <c r="F299" s="867">
        <f>IFERROR(VLOOKUP(B299,ZemeData!$E$9:$H$259,4,0),0)</f>
        <v>121935</v>
      </c>
      <c r="G299" s="867">
        <f>IFERROR(VLOOKUP(B299,ZemeData!$A$270:$D$520,4,0),0)</f>
        <v>5059</v>
      </c>
      <c r="H299" s="868">
        <f>IFERROR(VLOOKUP(B299,ZemeData!$E$270:$H$520,4,0),0)</f>
        <v>130235</v>
      </c>
    </row>
    <row r="300" spans="1:8" ht="24" x14ac:dyDescent="0.2">
      <c r="A300" s="720"/>
      <c r="B300" s="864" t="s">
        <v>888</v>
      </c>
      <c r="C300" s="865" t="s">
        <v>889</v>
      </c>
      <c r="D300" s="866" t="s">
        <v>890</v>
      </c>
      <c r="E300" s="867">
        <f>IFERROR(VLOOKUP(B300,ZemeData!$A$9:$D$259,4,0),0)</f>
        <v>1078</v>
      </c>
      <c r="F300" s="867">
        <f>IFERROR(VLOOKUP(B300,ZemeData!$E$9:$H$259,4,0),0)</f>
        <v>459</v>
      </c>
      <c r="G300" s="867">
        <f>IFERROR(VLOOKUP(B300,ZemeData!$A$270:$D$520,4,0),0)</f>
        <v>222</v>
      </c>
      <c r="H300" s="868">
        <f>IFERROR(VLOOKUP(B300,ZemeData!$E$270:$H$520,4,0),0)</f>
        <v>0</v>
      </c>
    </row>
    <row r="301" spans="1:8" x14ac:dyDescent="0.2">
      <c r="A301" s="720"/>
      <c r="B301" s="864" t="s">
        <v>891</v>
      </c>
      <c r="C301" s="865" t="s">
        <v>892</v>
      </c>
      <c r="D301" s="866" t="s">
        <v>893</v>
      </c>
      <c r="E301" s="867">
        <f>IFERROR(VLOOKUP(B301,ZemeData!$A$9:$D$259,4,0),0)</f>
        <v>67319544</v>
      </c>
      <c r="F301" s="867">
        <f>IFERROR(VLOOKUP(B301,ZemeData!$E$9:$H$259,4,0),0)</f>
        <v>121936138</v>
      </c>
      <c r="G301" s="867">
        <f>IFERROR(VLOOKUP(B301,ZemeData!$A$270:$D$520,4,0),0)</f>
        <v>68122314</v>
      </c>
      <c r="H301" s="868">
        <f>IFERROR(VLOOKUP(B301,ZemeData!$E$270:$H$520,4,0),0)</f>
        <v>138108384</v>
      </c>
    </row>
    <row r="302" spans="1:8" x14ac:dyDescent="0.2">
      <c r="A302" s="720"/>
      <c r="B302" s="864" t="s">
        <v>894</v>
      </c>
      <c r="C302" s="865" t="s">
        <v>895</v>
      </c>
      <c r="D302" s="866" t="s">
        <v>896</v>
      </c>
      <c r="E302" s="867">
        <f>IFERROR(VLOOKUP(B302,ZemeData!$A$9:$D$259,4,0),0)</f>
        <v>30903891</v>
      </c>
      <c r="F302" s="867">
        <f>IFERROR(VLOOKUP(B302,ZemeData!$E$9:$H$259,4,0),0)</f>
        <v>66565825</v>
      </c>
      <c r="G302" s="867">
        <f>IFERROR(VLOOKUP(B302,ZemeData!$A$270:$D$520,4,0),0)</f>
        <v>33076469</v>
      </c>
      <c r="H302" s="868">
        <f>IFERROR(VLOOKUP(B302,ZemeData!$E$270:$H$520,4,0),0)</f>
        <v>76161146</v>
      </c>
    </row>
    <row r="303" spans="1:8" x14ac:dyDescent="0.2">
      <c r="A303" s="720"/>
      <c r="B303" s="864" t="s">
        <v>897</v>
      </c>
      <c r="C303" s="865" t="s">
        <v>898</v>
      </c>
      <c r="D303" s="866" t="s">
        <v>899</v>
      </c>
      <c r="E303" s="867">
        <f>IFERROR(VLOOKUP(B303,ZemeData!$A$9:$D$259,4,0),0)</f>
        <v>36827852</v>
      </c>
      <c r="F303" s="867">
        <f>IFERROR(VLOOKUP(B303,ZemeData!$E$9:$H$259,4,0),0)</f>
        <v>59269721</v>
      </c>
      <c r="G303" s="867">
        <f>IFERROR(VLOOKUP(B303,ZemeData!$A$270:$D$520,4,0),0)</f>
        <v>37416318</v>
      </c>
      <c r="H303" s="868">
        <f>IFERROR(VLOOKUP(B303,ZemeData!$E$270:$H$520,4,0),0)</f>
        <v>59089964</v>
      </c>
    </row>
    <row r="304" spans="1:8" x14ac:dyDescent="0.2">
      <c r="A304" s="720"/>
      <c r="B304" s="864" t="s">
        <v>900</v>
      </c>
      <c r="C304" s="865" t="s">
        <v>901</v>
      </c>
      <c r="D304" s="866" t="s">
        <v>902</v>
      </c>
      <c r="E304" s="867">
        <f>IFERROR(VLOOKUP(B304,ZemeData!$A$9:$D$259,4,0),0)</f>
        <v>6856</v>
      </c>
      <c r="F304" s="867">
        <f>IFERROR(VLOOKUP(B304,ZemeData!$E$9:$H$259,4,0),0)</f>
        <v>96319</v>
      </c>
      <c r="G304" s="867">
        <f>IFERROR(VLOOKUP(B304,ZemeData!$A$270:$D$520,4,0),0)</f>
        <v>7153</v>
      </c>
      <c r="H304" s="868">
        <f>IFERROR(VLOOKUP(B304,ZemeData!$E$270:$H$520,4,0),0)</f>
        <v>132955</v>
      </c>
    </row>
    <row r="305" spans="1:8" x14ac:dyDescent="0.2">
      <c r="A305" s="720"/>
      <c r="B305" s="864" t="s">
        <v>903</v>
      </c>
      <c r="C305" s="865" t="s">
        <v>904</v>
      </c>
      <c r="D305" s="866" t="s">
        <v>905</v>
      </c>
      <c r="E305" s="867">
        <f>IFERROR(VLOOKUP(B305,ZemeData!$A$9:$D$259,4,0),0)</f>
        <v>29348603</v>
      </c>
      <c r="F305" s="867">
        <f>IFERROR(VLOOKUP(B305,ZemeData!$E$9:$H$259,4,0),0)</f>
        <v>4215027</v>
      </c>
      <c r="G305" s="867">
        <f>IFERROR(VLOOKUP(B305,ZemeData!$A$270:$D$520,4,0),0)</f>
        <v>28921854</v>
      </c>
      <c r="H305" s="868">
        <f>IFERROR(VLOOKUP(B305,ZemeData!$E$270:$H$520,4,0),0)</f>
        <v>3925707</v>
      </c>
    </row>
    <row r="306" spans="1:8" x14ac:dyDescent="0.2">
      <c r="A306" s="720"/>
      <c r="B306" s="864" t="s">
        <v>906</v>
      </c>
      <c r="C306" s="865" t="s">
        <v>907</v>
      </c>
      <c r="D306" s="866" t="s">
        <v>908</v>
      </c>
      <c r="E306" s="867">
        <f>IFERROR(VLOOKUP(B306,ZemeData!$A$9:$D$259,4,0),0)</f>
        <v>24492152</v>
      </c>
      <c r="F306" s="867">
        <f>IFERROR(VLOOKUP(B306,ZemeData!$E$9:$H$259,4,0),0)</f>
        <v>5468805</v>
      </c>
      <c r="G306" s="867">
        <f>IFERROR(VLOOKUP(B306,ZemeData!$A$270:$D$520,4,0),0)</f>
        <v>26687348</v>
      </c>
      <c r="H306" s="868">
        <f>IFERROR(VLOOKUP(B306,ZemeData!$E$270:$H$520,4,0),0)</f>
        <v>4584359</v>
      </c>
    </row>
    <row r="307" spans="1:8" x14ac:dyDescent="0.2">
      <c r="A307" s="720"/>
      <c r="B307" s="864" t="s">
        <v>909</v>
      </c>
      <c r="C307" s="865" t="s">
        <v>910</v>
      </c>
      <c r="D307" s="866" t="s">
        <v>910</v>
      </c>
      <c r="E307" s="867">
        <f>IFERROR(VLOOKUP(B307,ZemeData!$A$9:$D$259,4,0),0)</f>
        <v>13922</v>
      </c>
      <c r="F307" s="867">
        <f>IFERROR(VLOOKUP(B307,ZemeData!$E$9:$H$259,4,0),0)</f>
        <v>89710</v>
      </c>
      <c r="G307" s="867">
        <f>IFERROR(VLOOKUP(B307,ZemeData!$A$270:$D$520,4,0),0)</f>
        <v>14168</v>
      </c>
      <c r="H307" s="868">
        <f>IFERROR(VLOOKUP(B307,ZemeData!$E$270:$H$520,4,0),0)</f>
        <v>62994</v>
      </c>
    </row>
    <row r="308" spans="1:8" x14ac:dyDescent="0.2">
      <c r="A308" s="720"/>
      <c r="B308" s="864" t="s">
        <v>911</v>
      </c>
      <c r="C308" s="865" t="s">
        <v>912</v>
      </c>
      <c r="D308" s="866" t="s">
        <v>912</v>
      </c>
      <c r="E308" s="867">
        <f>IFERROR(VLOOKUP(B308,ZemeData!$A$9:$D$259,4,0),0)</f>
        <v>3468</v>
      </c>
      <c r="F308" s="867">
        <f>IFERROR(VLOOKUP(B308,ZemeData!$E$9:$H$259,4,0),0)</f>
        <v>0</v>
      </c>
      <c r="G308" s="867">
        <f>IFERROR(VLOOKUP(B308,ZemeData!$A$270:$D$520,4,0),0)</f>
        <v>10307</v>
      </c>
      <c r="H308" s="868">
        <f>IFERROR(VLOOKUP(B308,ZemeData!$E$270:$H$520,4,0),0)</f>
        <v>0</v>
      </c>
    </row>
    <row r="309" spans="1:8" x14ac:dyDescent="0.2">
      <c r="A309" s="720"/>
      <c r="B309" s="864" t="s">
        <v>913</v>
      </c>
      <c r="C309" s="865" t="s">
        <v>914</v>
      </c>
      <c r="D309" s="866" t="s">
        <v>914</v>
      </c>
      <c r="E309" s="867">
        <f>IFERROR(VLOOKUP(B309,ZemeData!$A$9:$D$259,4,0),0)</f>
        <v>53</v>
      </c>
      <c r="F309" s="867">
        <f>IFERROR(VLOOKUP(B309,ZemeData!$E$9:$H$259,4,0),0)</f>
        <v>0</v>
      </c>
      <c r="G309" s="867">
        <f>IFERROR(VLOOKUP(B309,ZemeData!$A$270:$D$520,4,0),0)</f>
        <v>31</v>
      </c>
      <c r="H309" s="868">
        <f>IFERROR(VLOOKUP(B309,ZemeData!$E$270:$H$520,4,0),0)</f>
        <v>105</v>
      </c>
    </row>
    <row r="310" spans="1:8" ht="24" x14ac:dyDescent="0.2">
      <c r="A310" s="720"/>
      <c r="B310" s="864" t="s">
        <v>915</v>
      </c>
      <c r="C310" s="865" t="s">
        <v>916</v>
      </c>
      <c r="D310" s="866" t="s">
        <v>917</v>
      </c>
      <c r="E310" s="867">
        <f>IFERROR(VLOOKUP(B310,ZemeData!$A$9:$D$259,4,0),0)</f>
        <v>3046</v>
      </c>
      <c r="F310" s="867">
        <f>IFERROR(VLOOKUP(B310,ZemeData!$E$9:$H$259,4,0),0)</f>
        <v>37598</v>
      </c>
      <c r="G310" s="867">
        <f>IFERROR(VLOOKUP(B310,ZemeData!$A$270:$D$520,4,0),0)</f>
        <v>7778</v>
      </c>
      <c r="H310" s="868">
        <f>IFERROR(VLOOKUP(B310,ZemeData!$E$270:$H$520,4,0),0)</f>
        <v>21659</v>
      </c>
    </row>
    <row r="311" spans="1:8" x14ac:dyDescent="0.2">
      <c r="A311" s="720"/>
      <c r="B311" s="864" t="s">
        <v>918</v>
      </c>
      <c r="C311" s="865" t="s">
        <v>919</v>
      </c>
      <c r="D311" s="866" t="s">
        <v>920</v>
      </c>
      <c r="E311" s="867">
        <f>IFERROR(VLOOKUP(B311,ZemeData!$A$9:$D$259,4,0),0)</f>
        <v>4220076</v>
      </c>
      <c r="F311" s="867">
        <f>IFERROR(VLOOKUP(B311,ZemeData!$E$9:$H$259,4,0),0)</f>
        <v>3457633</v>
      </c>
      <c r="G311" s="867">
        <f>IFERROR(VLOOKUP(B311,ZemeData!$A$270:$D$520,4,0),0)</f>
        <v>4997311</v>
      </c>
      <c r="H311" s="868">
        <f>IFERROR(VLOOKUP(B311,ZemeData!$E$270:$H$520,4,0),0)</f>
        <v>3520533</v>
      </c>
    </row>
    <row r="312" spans="1:8" x14ac:dyDescent="0.2">
      <c r="A312" s="720"/>
      <c r="B312" s="864" t="s">
        <v>921</v>
      </c>
      <c r="C312" s="865" t="s">
        <v>922</v>
      </c>
      <c r="D312" s="866" t="s">
        <v>923</v>
      </c>
      <c r="E312" s="867">
        <f>IFERROR(VLOOKUP(B312,ZemeData!$A$9:$D$259,4,0),0)</f>
        <v>36341679</v>
      </c>
      <c r="F312" s="867">
        <f>IFERROR(VLOOKUP(B312,ZemeData!$E$9:$H$259,4,0),0)</f>
        <v>53162371</v>
      </c>
      <c r="G312" s="867">
        <f>IFERROR(VLOOKUP(B312,ZemeData!$A$270:$D$520,4,0),0)</f>
        <v>37530091</v>
      </c>
      <c r="H312" s="868">
        <f>IFERROR(VLOOKUP(B312,ZemeData!$E$270:$H$520,4,0),0)</f>
        <v>47704760</v>
      </c>
    </row>
    <row r="313" spans="1:8" x14ac:dyDescent="0.2">
      <c r="A313" s="720"/>
      <c r="B313" s="864" t="s">
        <v>924</v>
      </c>
      <c r="C313" s="865" t="s">
        <v>925</v>
      </c>
      <c r="D313" s="866" t="s">
        <v>926</v>
      </c>
      <c r="E313" s="867">
        <f>IFERROR(VLOOKUP(B313,ZemeData!$A$9:$D$259,4,0),0)</f>
        <v>13529</v>
      </c>
      <c r="F313" s="867">
        <f>IFERROR(VLOOKUP(B313,ZemeData!$E$9:$H$259,4,0),0)</f>
        <v>485379</v>
      </c>
      <c r="G313" s="867">
        <f>IFERROR(VLOOKUP(B313,ZemeData!$A$270:$D$520,4,0),0)</f>
        <v>11553</v>
      </c>
      <c r="H313" s="868">
        <f>IFERROR(VLOOKUP(B313,ZemeData!$E$270:$H$520,4,0),0)</f>
        <v>135814</v>
      </c>
    </row>
    <row r="314" spans="1:8" x14ac:dyDescent="0.2">
      <c r="A314" s="720"/>
      <c r="B314" s="864" t="s">
        <v>927</v>
      </c>
      <c r="C314" s="865" t="s">
        <v>928</v>
      </c>
      <c r="D314" s="866" t="s">
        <v>928</v>
      </c>
      <c r="E314" s="867">
        <f>IFERROR(VLOOKUP(B314,ZemeData!$A$9:$D$259,4,0),0)</f>
        <v>1224</v>
      </c>
      <c r="F314" s="867">
        <f>IFERROR(VLOOKUP(B314,ZemeData!$E$9:$H$259,4,0),0)</f>
        <v>0</v>
      </c>
      <c r="G314" s="867">
        <f>IFERROR(VLOOKUP(B314,ZemeData!$A$270:$D$520,4,0),0)</f>
        <v>906</v>
      </c>
      <c r="H314" s="868">
        <f>IFERROR(VLOOKUP(B314,ZemeData!$E$270:$H$520,4,0),0)</f>
        <v>0</v>
      </c>
    </row>
    <row r="315" spans="1:8" x14ac:dyDescent="0.2">
      <c r="A315" s="720"/>
      <c r="B315" s="864" t="s">
        <v>929</v>
      </c>
      <c r="C315" s="865" t="s">
        <v>930</v>
      </c>
      <c r="D315" s="866" t="s">
        <v>930</v>
      </c>
      <c r="E315" s="867">
        <f>IFERROR(VLOOKUP(B315,ZemeData!$A$9:$D$259,4,0),0)</f>
        <v>53920</v>
      </c>
      <c r="F315" s="867">
        <f>IFERROR(VLOOKUP(B315,ZemeData!$E$9:$H$259,4,0),0)</f>
        <v>256358</v>
      </c>
      <c r="G315" s="867">
        <f>IFERROR(VLOOKUP(B315,ZemeData!$A$270:$D$520,4,0),0)</f>
        <v>38260</v>
      </c>
      <c r="H315" s="868">
        <f>IFERROR(VLOOKUP(B315,ZemeData!$E$270:$H$520,4,0),0)</f>
        <v>332133</v>
      </c>
    </row>
    <row r="316" spans="1:8" x14ac:dyDescent="0.2">
      <c r="A316" s="720"/>
      <c r="B316" s="864" t="s">
        <v>931</v>
      </c>
      <c r="C316" s="865" t="s">
        <v>932</v>
      </c>
      <c r="D316" s="866" t="s">
        <v>933</v>
      </c>
      <c r="E316" s="867">
        <f>IFERROR(VLOOKUP(B316,ZemeData!$A$9:$D$259,4,0),0)</f>
        <v>23260909</v>
      </c>
      <c r="F316" s="867">
        <f>IFERROR(VLOOKUP(B316,ZemeData!$E$9:$H$259,4,0),0)</f>
        <v>27992423</v>
      </c>
      <c r="G316" s="867">
        <f>IFERROR(VLOOKUP(B316,ZemeData!$A$270:$D$520,4,0),0)</f>
        <v>25968782</v>
      </c>
      <c r="H316" s="868">
        <f>IFERROR(VLOOKUP(B316,ZemeData!$E$270:$H$520,4,0),0)</f>
        <v>32998034</v>
      </c>
    </row>
    <row r="317" spans="1:8" x14ac:dyDescent="0.2">
      <c r="A317" s="720"/>
      <c r="B317" s="864" t="s">
        <v>934</v>
      </c>
      <c r="C317" s="865" t="s">
        <v>935</v>
      </c>
      <c r="D317" s="866" t="s">
        <v>935</v>
      </c>
      <c r="E317" s="867">
        <f>IFERROR(VLOOKUP(B317,ZemeData!$A$9:$D$259,4,0),0)</f>
        <v>329433</v>
      </c>
      <c r="F317" s="867">
        <f>IFERROR(VLOOKUP(B317,ZemeData!$E$9:$H$259,4,0),0)</f>
        <v>191818</v>
      </c>
      <c r="G317" s="867">
        <f>IFERROR(VLOOKUP(B317,ZemeData!$A$270:$D$520,4,0),0)</f>
        <v>247229</v>
      </c>
      <c r="H317" s="868">
        <f>IFERROR(VLOOKUP(B317,ZemeData!$E$270:$H$520,4,0),0)</f>
        <v>147577</v>
      </c>
    </row>
    <row r="318" spans="1:8" x14ac:dyDescent="0.2">
      <c r="A318" s="720"/>
      <c r="B318" s="864" t="s">
        <v>936</v>
      </c>
      <c r="C318" s="865" t="s">
        <v>937</v>
      </c>
      <c r="D318" s="866" t="s">
        <v>938</v>
      </c>
      <c r="E318" s="867">
        <f>IFERROR(VLOOKUP(B318,ZemeData!$A$9:$D$259,4,0),0)</f>
        <v>162782</v>
      </c>
      <c r="F318" s="867">
        <f>IFERROR(VLOOKUP(B318,ZemeData!$E$9:$H$259,4,0),0)</f>
        <v>1669364</v>
      </c>
      <c r="G318" s="867">
        <f>IFERROR(VLOOKUP(B318,ZemeData!$A$270:$D$520,4,0),0)</f>
        <v>141896</v>
      </c>
      <c r="H318" s="868">
        <f>IFERROR(VLOOKUP(B318,ZemeData!$E$270:$H$520,4,0),0)</f>
        <v>983546</v>
      </c>
    </row>
    <row r="319" spans="1:8" ht="24" x14ac:dyDescent="0.2">
      <c r="A319" s="720"/>
      <c r="B319" s="864" t="s">
        <v>939</v>
      </c>
      <c r="C319" s="865" t="s">
        <v>940</v>
      </c>
      <c r="D319" s="866" t="s">
        <v>941</v>
      </c>
      <c r="E319" s="867">
        <f>IFERROR(VLOOKUP(B319,ZemeData!$A$9:$D$259,4,0),0)</f>
        <v>370</v>
      </c>
      <c r="F319" s="867">
        <f>IFERROR(VLOOKUP(B319,ZemeData!$E$9:$H$259,4,0),0)</f>
        <v>0</v>
      </c>
      <c r="G319" s="867">
        <f>IFERROR(VLOOKUP(B319,ZemeData!$A$270:$D$520,4,0),0)</f>
        <v>123</v>
      </c>
      <c r="H319" s="868">
        <f>IFERROR(VLOOKUP(B319,ZemeData!$E$270:$H$520,4,0),0)</f>
        <v>0</v>
      </c>
    </row>
    <row r="320" spans="1:8" x14ac:dyDescent="0.2">
      <c r="A320" s="720"/>
      <c r="B320" s="864" t="s">
        <v>942</v>
      </c>
      <c r="C320" s="865" t="s">
        <v>943</v>
      </c>
      <c r="D320" s="866" t="s">
        <v>943</v>
      </c>
      <c r="E320" s="867">
        <f>IFERROR(VLOOKUP(B320,ZemeData!$A$9:$D$259,4,0),0)</f>
        <v>35</v>
      </c>
      <c r="F320" s="867">
        <f>IFERROR(VLOOKUP(B320,ZemeData!$E$9:$H$259,4,0),0)</f>
        <v>6</v>
      </c>
      <c r="G320" s="867">
        <f>IFERROR(VLOOKUP(B320,ZemeData!$A$270:$D$520,4,0),0)</f>
        <v>230</v>
      </c>
      <c r="H320" s="868">
        <f>IFERROR(VLOOKUP(B320,ZemeData!$E$270:$H$520,4,0),0)</f>
        <v>6749</v>
      </c>
    </row>
    <row r="321" spans="1:11" x14ac:dyDescent="0.2">
      <c r="A321" s="720"/>
      <c r="B321" s="864" t="s">
        <v>944</v>
      </c>
      <c r="C321" s="865" t="s">
        <v>945</v>
      </c>
      <c r="D321" s="866" t="s">
        <v>946</v>
      </c>
      <c r="E321" s="867">
        <f>IFERROR(VLOOKUP(B321,ZemeData!$A$9:$D$259,4,0),0)</f>
        <v>21757105</v>
      </c>
      <c r="F321" s="867">
        <f>IFERROR(VLOOKUP(B321,ZemeData!$E$9:$H$259,4,0),0)</f>
        <v>2441977</v>
      </c>
      <c r="G321" s="867">
        <f>IFERROR(VLOOKUP(B321,ZemeData!$A$270:$D$520,4,0),0)</f>
        <v>22429226</v>
      </c>
      <c r="H321" s="868">
        <f>IFERROR(VLOOKUP(B321,ZemeData!$E$270:$H$520,4,0),0)</f>
        <v>3084162</v>
      </c>
    </row>
    <row r="322" spans="1:11" x14ac:dyDescent="0.2">
      <c r="A322" s="720"/>
      <c r="B322" s="864" t="s">
        <v>947</v>
      </c>
      <c r="C322" s="865" t="s">
        <v>948</v>
      </c>
      <c r="D322" s="866" t="s">
        <v>949</v>
      </c>
      <c r="E322" s="867">
        <f>IFERROR(VLOOKUP(B322,ZemeData!$A$9:$D$259,4,0),0)</f>
        <v>0</v>
      </c>
      <c r="F322" s="867">
        <f>IFERROR(VLOOKUP(B322,ZemeData!$E$9:$H$259,4,0),0)</f>
        <v>4599</v>
      </c>
      <c r="G322" s="867">
        <f>IFERROR(VLOOKUP(B322,ZemeData!$A$270:$D$520,4,0),0)</f>
        <v>218</v>
      </c>
      <c r="H322" s="868">
        <f>IFERROR(VLOOKUP(B322,ZemeData!$E$270:$H$520,4,0),0)</f>
        <v>6026</v>
      </c>
    </row>
    <row r="323" spans="1:11" x14ac:dyDescent="0.2">
      <c r="A323" s="720"/>
      <c r="B323" s="864" t="s">
        <v>950</v>
      </c>
      <c r="C323" s="865" t="s">
        <v>951</v>
      </c>
      <c r="D323" s="866" t="s">
        <v>952</v>
      </c>
      <c r="E323" s="867">
        <f>IFERROR(VLOOKUP(B323,ZemeData!$A$9:$D$259,4,0),0)</f>
        <v>1</v>
      </c>
      <c r="F323" s="867">
        <f>IFERROR(VLOOKUP(B323,ZemeData!$E$9:$H$259,4,0),0)</f>
        <v>407</v>
      </c>
      <c r="G323" s="867">
        <f>IFERROR(VLOOKUP(B323,ZemeData!$A$270:$D$520,4,0),0)</f>
        <v>2</v>
      </c>
      <c r="H323" s="868">
        <f>IFERROR(VLOOKUP(B323,ZemeData!$E$270:$H$520,4,0),0)</f>
        <v>935</v>
      </c>
    </row>
    <row r="324" spans="1:11" ht="24" x14ac:dyDescent="0.2">
      <c r="A324" s="720"/>
      <c r="B324" s="864" t="s">
        <v>953</v>
      </c>
      <c r="C324" s="865" t="s">
        <v>954</v>
      </c>
      <c r="D324" s="866" t="s">
        <v>955</v>
      </c>
      <c r="E324" s="867">
        <f>IFERROR(VLOOKUP(B324,ZemeData!$A$9:$D$259,4,0),0)</f>
        <v>36</v>
      </c>
      <c r="F324" s="867">
        <f>IFERROR(VLOOKUP(B324,ZemeData!$E$9:$H$259,4,0),0)</f>
        <v>36</v>
      </c>
      <c r="G324" s="867">
        <f>IFERROR(VLOOKUP(B324,ZemeData!$A$270:$D$520,4,0),0)</f>
        <v>0</v>
      </c>
      <c r="H324" s="868">
        <f>IFERROR(VLOOKUP(B324,ZemeData!$E$270:$H$520,4,0),0)</f>
        <v>0</v>
      </c>
    </row>
    <row r="325" spans="1:11" x14ac:dyDescent="0.2">
      <c r="A325" s="720"/>
      <c r="B325" s="864" t="s">
        <v>956</v>
      </c>
      <c r="C325" s="865" t="s">
        <v>957</v>
      </c>
      <c r="D325" s="866" t="s">
        <v>958</v>
      </c>
      <c r="E325" s="867">
        <f>IFERROR(VLOOKUP(B325,ZemeData!$A$9:$D$259,4,0),0)</f>
        <v>4516</v>
      </c>
      <c r="F325" s="867">
        <f>IFERROR(VLOOKUP(B325,ZemeData!$E$9:$H$259,4,0),0)</f>
        <v>41458</v>
      </c>
      <c r="G325" s="867">
        <f>IFERROR(VLOOKUP(B325,ZemeData!$A$270:$D$520,4,0),0)</f>
        <v>3972</v>
      </c>
      <c r="H325" s="868">
        <f>IFERROR(VLOOKUP(B325,ZemeData!$E$270:$H$520,4,0),0)</f>
        <v>79162</v>
      </c>
    </row>
    <row r="326" spans="1:11" x14ac:dyDescent="0.2">
      <c r="A326" s="720"/>
      <c r="B326" s="864" t="s">
        <v>959</v>
      </c>
      <c r="C326" s="865" t="s">
        <v>960</v>
      </c>
      <c r="D326" s="866" t="s">
        <v>961</v>
      </c>
      <c r="E326" s="867">
        <f>IFERROR(VLOOKUP(B326,ZemeData!$A$9:$D$259,4,0),0)</f>
        <v>3508</v>
      </c>
      <c r="F326" s="867">
        <f>IFERROR(VLOOKUP(B326,ZemeData!$E$9:$H$259,4,0),0)</f>
        <v>0</v>
      </c>
      <c r="G326" s="867">
        <f>IFERROR(VLOOKUP(B326,ZemeData!$A$270:$D$520,4,0),0)</f>
        <v>4069</v>
      </c>
      <c r="H326" s="868">
        <f>IFERROR(VLOOKUP(B326,ZemeData!$E$270:$H$520,4,0),0)</f>
        <v>0</v>
      </c>
    </row>
    <row r="327" spans="1:11" ht="60" x14ac:dyDescent="0.2">
      <c r="A327" s="720"/>
      <c r="B327" s="864" t="s">
        <v>962</v>
      </c>
      <c r="C327" s="865" t="s">
        <v>963</v>
      </c>
      <c r="D327" s="866" t="s">
        <v>964</v>
      </c>
      <c r="E327" s="867">
        <f>IFERROR(VLOOKUP(B327,ZemeData!$A$9:$D$259,4,0),0)</f>
        <v>0</v>
      </c>
      <c r="F327" s="867">
        <f>IFERROR(VLOOKUP(B327,ZemeData!$E$9:$H$259,4,0),0)</f>
        <v>0</v>
      </c>
      <c r="G327" s="867">
        <f>IFERROR(VLOOKUP(B327,ZemeData!$A$270:$D$520,4,0),0)</f>
        <v>0</v>
      </c>
      <c r="H327" s="868">
        <f>IFERROR(VLOOKUP(B327,ZemeData!$E$270:$H$520,4,0),0)</f>
        <v>0</v>
      </c>
    </row>
    <row r="328" spans="1:11" ht="108" x14ac:dyDescent="0.2">
      <c r="A328" s="720"/>
      <c r="B328" s="864" t="s">
        <v>965</v>
      </c>
      <c r="C328" s="865" t="s">
        <v>966</v>
      </c>
      <c r="D328" s="866" t="s">
        <v>967</v>
      </c>
      <c r="E328" s="867">
        <f>IFERROR(VLOOKUP(B328,ZemeData!$A$9:$D$259,4,0),0)</f>
        <v>0</v>
      </c>
      <c r="F328" s="867">
        <f>IFERROR(VLOOKUP(B328,ZemeData!$E$9:$H$259,4,0),0)</f>
        <v>0</v>
      </c>
      <c r="G328" s="867">
        <f>IFERROR(VLOOKUP(B328,ZemeData!$A$270:$D$520,4,0),0)</f>
        <v>0</v>
      </c>
      <c r="H328" s="868">
        <f>IFERROR(VLOOKUP(B328,ZemeData!$E$270:$H$520,4,0),0)</f>
        <v>0</v>
      </c>
    </row>
    <row r="329" spans="1:11" ht="96" x14ac:dyDescent="0.2">
      <c r="A329" s="720"/>
      <c r="B329" s="864" t="s">
        <v>968</v>
      </c>
      <c r="C329" s="865" t="s">
        <v>969</v>
      </c>
      <c r="D329" s="866" t="s">
        <v>970</v>
      </c>
      <c r="E329" s="867">
        <f>IFERROR(VLOOKUP(B329,ZemeData!$A$9:$D$259,4,0),0)</f>
        <v>0</v>
      </c>
      <c r="F329" s="867">
        <f>IFERROR(VLOOKUP(B329,ZemeData!$E$9:$H$259,4,0),0)</f>
        <v>0</v>
      </c>
      <c r="G329" s="867">
        <f>IFERROR(VLOOKUP(B329,ZemeData!$A$270:$D$520,4,0),0)</f>
        <v>0</v>
      </c>
      <c r="H329" s="868">
        <f>IFERROR(VLOOKUP(B329,ZemeData!$E$270:$H$520,4,0),0)</f>
        <v>0</v>
      </c>
    </row>
    <row r="330" spans="1:11" ht="36" x14ac:dyDescent="0.2">
      <c r="A330" s="720"/>
      <c r="B330" s="864" t="s">
        <v>971</v>
      </c>
      <c r="C330" s="865" t="s">
        <v>972</v>
      </c>
      <c r="D330" s="866" t="s">
        <v>973</v>
      </c>
      <c r="E330" s="867">
        <f>IFERROR(VLOOKUP(B330,ZemeData!$A$9:$D$259,4,0),0)</f>
        <v>8018168</v>
      </c>
      <c r="F330" s="867">
        <f>IFERROR(VLOOKUP(B330,ZemeData!$E$9:$H$259,4,0),0)</f>
        <v>975536</v>
      </c>
      <c r="G330" s="867">
        <f>IFERROR(VLOOKUP(B330,ZemeData!$A$270:$D$520,4,0),0)</f>
        <v>4872815</v>
      </c>
      <c r="H330" s="868">
        <f>IFERROR(VLOOKUP(B330,ZemeData!$E$270:$H$520,4,0),0)</f>
        <v>433899</v>
      </c>
    </row>
    <row r="331" spans="1:11" ht="72" x14ac:dyDescent="0.2">
      <c r="A331" s="720"/>
      <c r="B331" s="864" t="s">
        <v>974</v>
      </c>
      <c r="C331" s="865" t="s">
        <v>975</v>
      </c>
      <c r="D331" s="866" t="s">
        <v>976</v>
      </c>
      <c r="E331" s="867">
        <f>IFERROR(VLOOKUP(B331,ZemeData!$A$9:$D$259,4,0),0)</f>
        <v>1890019</v>
      </c>
      <c r="F331" s="867">
        <f>IFERROR(VLOOKUP(B331,ZemeData!$E$9:$H$259,4,0),0)</f>
        <v>1772</v>
      </c>
      <c r="G331" s="867">
        <f>IFERROR(VLOOKUP(B331,ZemeData!$A$270:$D$520,4,0),0)</f>
        <v>2034056</v>
      </c>
      <c r="H331" s="868">
        <f>IFERROR(VLOOKUP(B331,ZemeData!$E$270:$H$520,4,0),0)</f>
        <v>3</v>
      </c>
    </row>
    <row r="332" spans="1:11" ht="60" x14ac:dyDescent="0.2">
      <c r="A332" s="720"/>
      <c r="B332" s="864" t="s">
        <v>977</v>
      </c>
      <c r="C332" s="865" t="s">
        <v>978</v>
      </c>
      <c r="D332" s="866" t="s">
        <v>979</v>
      </c>
      <c r="E332" s="867">
        <f>IFERROR(VLOOKUP(B332,ZemeData!$A$9:$D$259,4,0),0)</f>
        <v>12098879</v>
      </c>
      <c r="F332" s="867">
        <f>IFERROR(VLOOKUP(B332,ZemeData!$E$9:$H$259,4,0),0)</f>
        <v>286002</v>
      </c>
      <c r="G332" s="867">
        <f>IFERROR(VLOOKUP(B332,ZemeData!$A$270:$D$520,4,0),0)</f>
        <v>14871151</v>
      </c>
      <c r="H332" s="868">
        <f>IFERROR(VLOOKUP(B332,ZemeData!$E$270:$H$520,4,0),0)</f>
        <v>360751</v>
      </c>
    </row>
    <row r="333" spans="1:11" ht="13.5" thickBot="1" x14ac:dyDescent="0.25">
      <c r="A333" s="720"/>
      <c r="B333" s="870" t="s">
        <v>980</v>
      </c>
      <c r="C333" s="871" t="s">
        <v>981</v>
      </c>
      <c r="D333" s="872" t="s">
        <v>981</v>
      </c>
      <c r="E333" s="873">
        <f>IFERROR(VLOOKUP(B333,ZemeData!$A$9:$D$259,4,0),0)</f>
        <v>50318</v>
      </c>
      <c r="F333" s="873">
        <f>IFERROR(VLOOKUP(B333,ZemeData!$E$9:$H$259,4,0),0)</f>
        <v>20946</v>
      </c>
      <c r="G333" s="873">
        <f>IFERROR(VLOOKUP(B333,ZemeData!$A$270:$D$520,4,0),0)</f>
        <v>45249</v>
      </c>
      <c r="H333" s="874">
        <f>IFERROR(VLOOKUP(B333,ZemeData!$E$270:$H$520,4,0),0)</f>
        <v>44289</v>
      </c>
    </row>
    <row r="334" spans="1:11" ht="13.5" thickBot="1" x14ac:dyDescent="0.25"/>
    <row r="335" spans="1:11" x14ac:dyDescent="0.2">
      <c r="A335" s="723" t="s">
        <v>1422</v>
      </c>
      <c r="B335" s="1029" t="s">
        <v>288</v>
      </c>
      <c r="C335" s="875"/>
      <c r="D335" s="875"/>
      <c r="E335" s="875"/>
      <c r="F335" s="875"/>
      <c r="G335" s="875"/>
      <c r="H335" s="875"/>
      <c r="I335" s="875"/>
      <c r="J335" s="875"/>
      <c r="K335" s="876"/>
    </row>
    <row r="336" spans="1:11" ht="15" x14ac:dyDescent="0.25">
      <c r="A336" s="724"/>
      <c r="B336" s="964" t="s">
        <v>244</v>
      </c>
      <c r="C336" s="960" t="s">
        <v>245</v>
      </c>
      <c r="D336" s="956"/>
      <c r="E336" s="956"/>
      <c r="F336" s="790"/>
      <c r="G336" s="790"/>
      <c r="H336" s="921" t="s">
        <v>244</v>
      </c>
      <c r="I336" s="917" t="s">
        <v>245</v>
      </c>
      <c r="J336" s="922"/>
      <c r="K336" s="922"/>
    </row>
    <row r="337" spans="1:11" ht="15" x14ac:dyDescent="0.25">
      <c r="A337" s="724"/>
      <c r="B337" s="964" t="s">
        <v>246</v>
      </c>
      <c r="C337" s="960" t="s">
        <v>248</v>
      </c>
      <c r="D337" s="956"/>
      <c r="E337" s="956"/>
      <c r="F337" s="790"/>
      <c r="G337" s="790"/>
      <c r="H337" s="921" t="s">
        <v>246</v>
      </c>
      <c r="I337" s="917" t="s">
        <v>247</v>
      </c>
      <c r="J337" s="922"/>
      <c r="K337" s="922"/>
    </row>
    <row r="338" spans="1:11" ht="15" x14ac:dyDescent="0.25">
      <c r="A338" s="724"/>
      <c r="B338" s="964" t="s">
        <v>249</v>
      </c>
      <c r="C338" s="960" t="s">
        <v>1684</v>
      </c>
      <c r="D338" s="956"/>
      <c r="E338" s="956"/>
      <c r="F338" s="790"/>
      <c r="G338" s="790"/>
      <c r="H338" s="921" t="s">
        <v>249</v>
      </c>
      <c r="I338" s="917" t="s">
        <v>1683</v>
      </c>
      <c r="J338" s="922"/>
      <c r="K338" s="922"/>
    </row>
    <row r="339" spans="1:11" ht="26.25" x14ac:dyDescent="0.25">
      <c r="A339" s="724"/>
      <c r="B339" s="964" t="s">
        <v>1407</v>
      </c>
      <c r="C339" s="960" t="s">
        <v>1408</v>
      </c>
      <c r="D339" s="956"/>
      <c r="E339" s="956"/>
      <c r="F339" s="790"/>
      <c r="G339" s="790"/>
      <c r="H339" s="921" t="s">
        <v>1407</v>
      </c>
      <c r="I339" s="917" t="s">
        <v>1408</v>
      </c>
      <c r="J339" s="922"/>
      <c r="K339" s="922"/>
    </row>
    <row r="340" spans="1:11" ht="26.25" x14ac:dyDescent="0.25">
      <c r="A340" s="724"/>
      <c r="B340" s="964" t="s">
        <v>282</v>
      </c>
      <c r="C340" s="941" t="s">
        <v>283</v>
      </c>
      <c r="D340" s="956"/>
      <c r="E340" s="956"/>
      <c r="F340" s="790"/>
      <c r="G340" s="790"/>
      <c r="H340" s="921" t="s">
        <v>282</v>
      </c>
      <c r="I340" s="923" t="s">
        <v>283</v>
      </c>
      <c r="J340" s="922"/>
      <c r="K340" s="922"/>
    </row>
    <row r="341" spans="1:11" ht="15" x14ac:dyDescent="0.25">
      <c r="A341" s="724"/>
      <c r="B341" s="949"/>
      <c r="C341" s="956"/>
      <c r="D341" s="956"/>
      <c r="E341" s="956"/>
      <c r="F341" s="790"/>
      <c r="G341" s="790"/>
      <c r="H341" s="924"/>
      <c r="I341" s="922"/>
      <c r="J341" s="922"/>
      <c r="K341" s="922"/>
    </row>
    <row r="342" spans="1:11" ht="15" x14ac:dyDescent="0.25">
      <c r="A342" s="724"/>
      <c r="B342" s="949"/>
      <c r="C342" s="956"/>
      <c r="D342" s="956"/>
      <c r="E342" s="956"/>
      <c r="F342" s="790"/>
      <c r="G342" s="790"/>
      <c r="H342" s="924"/>
      <c r="I342" s="922"/>
      <c r="J342" s="922"/>
      <c r="K342" s="922"/>
    </row>
    <row r="343" spans="1:11" ht="25.5" x14ac:dyDescent="0.2">
      <c r="A343" s="724"/>
      <c r="B343" s="937" t="s">
        <v>1409</v>
      </c>
      <c r="C343" s="960" t="s">
        <v>1410</v>
      </c>
      <c r="D343" s="960" t="s">
        <v>284</v>
      </c>
      <c r="E343" s="960" t="s">
        <v>252</v>
      </c>
      <c r="F343" s="790"/>
      <c r="G343" s="790"/>
      <c r="H343" s="930" t="s">
        <v>1409</v>
      </c>
      <c r="I343" s="917" t="s">
        <v>1410</v>
      </c>
      <c r="J343" s="917" t="s">
        <v>284</v>
      </c>
      <c r="K343" s="917" t="s">
        <v>252</v>
      </c>
    </row>
    <row r="344" spans="1:11" x14ac:dyDescent="0.2">
      <c r="A344" s="724" t="s">
        <v>17</v>
      </c>
      <c r="B344" s="937" t="s">
        <v>1411</v>
      </c>
      <c r="C344" s="960" t="s">
        <v>1412</v>
      </c>
      <c r="D344" s="927">
        <v>5735994818</v>
      </c>
      <c r="E344" s="927">
        <v>176607647</v>
      </c>
      <c r="F344" s="790"/>
      <c r="G344" s="790"/>
      <c r="H344" s="930" t="s">
        <v>1411</v>
      </c>
      <c r="I344" s="917" t="s">
        <v>1412</v>
      </c>
      <c r="J344" s="918">
        <v>8223842076</v>
      </c>
      <c r="K344" s="918">
        <v>138675810</v>
      </c>
    </row>
    <row r="345" spans="1:11" x14ac:dyDescent="0.2">
      <c r="A345" s="724" t="s">
        <v>18</v>
      </c>
      <c r="B345" s="937" t="s">
        <v>66</v>
      </c>
      <c r="C345" s="960" t="s">
        <v>1413</v>
      </c>
      <c r="D345" s="927">
        <v>729405345</v>
      </c>
      <c r="E345" s="927">
        <v>27791300</v>
      </c>
      <c r="F345" s="790"/>
      <c r="G345" s="790"/>
      <c r="H345" s="930" t="s">
        <v>66</v>
      </c>
      <c r="I345" s="917" t="s">
        <v>1413</v>
      </c>
      <c r="J345" s="918">
        <v>6084833747</v>
      </c>
      <c r="K345" s="918">
        <v>36611744</v>
      </c>
    </row>
    <row r="346" spans="1:11" ht="25.5" x14ac:dyDescent="0.2">
      <c r="A346" s="724" t="s">
        <v>1423</v>
      </c>
      <c r="B346" s="937" t="s">
        <v>71</v>
      </c>
      <c r="C346" s="960" t="s">
        <v>1414</v>
      </c>
      <c r="D346" s="927">
        <v>14914206450</v>
      </c>
      <c r="E346" s="927">
        <v>81408031</v>
      </c>
      <c r="F346" s="790"/>
      <c r="G346" s="790"/>
      <c r="H346" s="930" t="s">
        <v>71</v>
      </c>
      <c r="I346" s="917" t="s">
        <v>1414</v>
      </c>
      <c r="J346" s="918">
        <v>16047222205</v>
      </c>
      <c r="K346" s="918">
        <v>93153115</v>
      </c>
    </row>
    <row r="347" spans="1:11" ht="25.5" x14ac:dyDescent="0.2">
      <c r="A347" s="724" t="s">
        <v>1424</v>
      </c>
      <c r="B347" s="937" t="s">
        <v>67</v>
      </c>
      <c r="C347" s="960" t="s">
        <v>1415</v>
      </c>
      <c r="D347" s="927">
        <v>23147429762</v>
      </c>
      <c r="E347" s="927">
        <v>207493403</v>
      </c>
      <c r="F347" s="790"/>
      <c r="G347" s="790"/>
      <c r="H347" s="930" t="s">
        <v>67</v>
      </c>
      <c r="I347" s="917" t="s">
        <v>1415</v>
      </c>
      <c r="J347" s="918">
        <v>7520746527</v>
      </c>
      <c r="K347" s="918">
        <v>77808371</v>
      </c>
    </row>
    <row r="348" spans="1:11" ht="25.5" x14ac:dyDescent="0.2">
      <c r="A348" s="724" t="s">
        <v>1425</v>
      </c>
      <c r="B348" s="937" t="s">
        <v>72</v>
      </c>
      <c r="C348" s="960" t="s">
        <v>1416</v>
      </c>
      <c r="D348" s="927">
        <v>354709944</v>
      </c>
      <c r="E348" s="927">
        <v>8027626</v>
      </c>
      <c r="F348" s="790"/>
      <c r="G348" s="790"/>
      <c r="H348" s="930" t="s">
        <v>72</v>
      </c>
      <c r="I348" s="917" t="s">
        <v>1416</v>
      </c>
      <c r="J348" s="918">
        <v>435083664</v>
      </c>
      <c r="K348" s="918">
        <v>9914028</v>
      </c>
    </row>
    <row r="349" spans="1:11" ht="25.5" x14ac:dyDescent="0.2">
      <c r="A349" s="724" t="s">
        <v>19</v>
      </c>
      <c r="B349" s="937" t="s">
        <v>76</v>
      </c>
      <c r="C349" s="960" t="s">
        <v>1417</v>
      </c>
      <c r="D349" s="927">
        <v>8072747380</v>
      </c>
      <c r="E349" s="927">
        <v>416681919</v>
      </c>
      <c r="F349" s="790"/>
      <c r="G349" s="790"/>
      <c r="H349" s="930" t="s">
        <v>76</v>
      </c>
      <c r="I349" s="917" t="s">
        <v>1417</v>
      </c>
      <c r="J349" s="918">
        <v>5702631777</v>
      </c>
      <c r="K349" s="918">
        <v>259109773</v>
      </c>
    </row>
    <row r="350" spans="1:11" ht="25.5" x14ac:dyDescent="0.2">
      <c r="A350" s="724" t="s">
        <v>1426</v>
      </c>
      <c r="B350" s="937" t="s">
        <v>77</v>
      </c>
      <c r="C350" s="960" t="s">
        <v>1418</v>
      </c>
      <c r="D350" s="927">
        <v>16940509926</v>
      </c>
      <c r="E350" s="927">
        <v>639823459</v>
      </c>
      <c r="F350" s="790"/>
      <c r="G350" s="790"/>
      <c r="H350" s="930" t="s">
        <v>77</v>
      </c>
      <c r="I350" s="917" t="s">
        <v>1418</v>
      </c>
      <c r="J350" s="918">
        <v>16361843317</v>
      </c>
      <c r="K350" s="918">
        <v>634093711</v>
      </c>
    </row>
    <row r="351" spans="1:11" ht="25.5" x14ac:dyDescent="0.2">
      <c r="A351" s="724" t="s">
        <v>20</v>
      </c>
      <c r="B351" s="937" t="s">
        <v>74</v>
      </c>
      <c r="C351" s="960" t="s">
        <v>1419</v>
      </c>
      <c r="D351" s="927">
        <v>5986104593</v>
      </c>
      <c r="E351" s="927">
        <v>1755497265</v>
      </c>
      <c r="F351" s="790"/>
      <c r="G351" s="790"/>
      <c r="H351" s="930" t="s">
        <v>74</v>
      </c>
      <c r="I351" s="917" t="s">
        <v>1419</v>
      </c>
      <c r="J351" s="918">
        <v>7937461739</v>
      </c>
      <c r="K351" s="918">
        <v>2419675137</v>
      </c>
    </row>
    <row r="352" spans="1:11" x14ac:dyDescent="0.2">
      <c r="A352" s="724" t="s">
        <v>21</v>
      </c>
      <c r="B352" s="937" t="s">
        <v>70</v>
      </c>
      <c r="C352" s="960" t="s">
        <v>1420</v>
      </c>
      <c r="D352" s="927">
        <v>2149367762</v>
      </c>
      <c r="E352" s="927">
        <v>476987492</v>
      </c>
      <c r="F352" s="790"/>
      <c r="G352" s="790"/>
      <c r="H352" s="930" t="s">
        <v>70</v>
      </c>
      <c r="I352" s="917" t="s">
        <v>1420</v>
      </c>
      <c r="J352" s="918">
        <v>2457942287</v>
      </c>
      <c r="K352" s="918">
        <v>564679425</v>
      </c>
    </row>
    <row r="353" spans="1:11" ht="26.25" thickBot="1" x14ac:dyDescent="0.25">
      <c r="A353" s="724" t="s">
        <v>22</v>
      </c>
      <c r="B353" s="937" t="s">
        <v>73</v>
      </c>
      <c r="C353" s="960" t="s">
        <v>1421</v>
      </c>
      <c r="D353" s="927">
        <v>17205770</v>
      </c>
      <c r="E353" s="927">
        <v>11114321</v>
      </c>
      <c r="F353" s="791"/>
      <c r="G353" s="791"/>
      <c r="H353" s="930" t="s">
        <v>73</v>
      </c>
      <c r="I353" s="917" t="s">
        <v>1421</v>
      </c>
      <c r="J353" s="918">
        <v>1965395</v>
      </c>
      <c r="K353" s="918">
        <v>10866407</v>
      </c>
    </row>
    <row r="354" spans="1:11" ht="13.5" thickBot="1" x14ac:dyDescent="0.25">
      <c r="A354" s="724"/>
      <c r="B354" s="1028" t="s">
        <v>287</v>
      </c>
      <c r="C354" s="790"/>
      <c r="D354" s="790"/>
      <c r="E354" s="790"/>
      <c r="F354" s="875"/>
      <c r="G354" s="875"/>
      <c r="H354" s="790"/>
      <c r="I354" s="790"/>
      <c r="J354" s="790"/>
      <c r="K354" s="877"/>
    </row>
    <row r="355" spans="1:11" ht="15" x14ac:dyDescent="0.25">
      <c r="A355" s="724"/>
      <c r="B355" s="972" t="s">
        <v>244</v>
      </c>
      <c r="C355" s="973" t="s">
        <v>245</v>
      </c>
      <c r="D355" s="974"/>
      <c r="E355" s="974"/>
      <c r="F355" s="875"/>
      <c r="G355" s="875"/>
      <c r="H355" s="967" t="s">
        <v>244</v>
      </c>
      <c r="I355" s="963" t="s">
        <v>245</v>
      </c>
      <c r="J355" s="959"/>
      <c r="K355" s="959"/>
    </row>
    <row r="356" spans="1:11" ht="15" x14ac:dyDescent="0.25">
      <c r="A356" s="724"/>
      <c r="B356" s="972" t="s">
        <v>246</v>
      </c>
      <c r="C356" s="973" t="s">
        <v>248</v>
      </c>
      <c r="D356" s="974"/>
      <c r="E356" s="974"/>
      <c r="F356" s="790"/>
      <c r="G356" s="790"/>
      <c r="H356" s="967" t="s">
        <v>246</v>
      </c>
      <c r="I356" s="963" t="s">
        <v>247</v>
      </c>
      <c r="J356" s="959"/>
      <c r="K356" s="959"/>
    </row>
    <row r="357" spans="1:11" ht="15" x14ac:dyDescent="0.25">
      <c r="A357" s="724"/>
      <c r="B357" s="972" t="s">
        <v>249</v>
      </c>
      <c r="C357" s="973" t="s">
        <v>1694</v>
      </c>
      <c r="D357" s="974"/>
      <c r="E357" s="974"/>
      <c r="F357" s="790"/>
      <c r="G357" s="790"/>
      <c r="H357" s="967" t="s">
        <v>249</v>
      </c>
      <c r="I357" s="963" t="s">
        <v>1694</v>
      </c>
      <c r="J357" s="959"/>
      <c r="K357" s="959"/>
    </row>
    <row r="358" spans="1:11" ht="26.25" x14ac:dyDescent="0.25">
      <c r="A358" s="724"/>
      <c r="B358" s="972" t="s">
        <v>1407</v>
      </c>
      <c r="C358" s="973" t="s">
        <v>1408</v>
      </c>
      <c r="D358" s="974"/>
      <c r="E358" s="974"/>
      <c r="F358" s="790"/>
      <c r="G358" s="790"/>
      <c r="H358" s="967" t="s">
        <v>1407</v>
      </c>
      <c r="I358" s="963" t="s">
        <v>1408</v>
      </c>
      <c r="J358" s="959"/>
      <c r="K358" s="959"/>
    </row>
    <row r="359" spans="1:11" ht="26.25" x14ac:dyDescent="0.25">
      <c r="A359" s="724"/>
      <c r="B359" s="972" t="s">
        <v>282</v>
      </c>
      <c r="C359" s="975" t="s">
        <v>283</v>
      </c>
      <c r="D359" s="974"/>
      <c r="E359" s="974"/>
      <c r="F359" s="790"/>
      <c r="G359" s="790"/>
      <c r="H359" s="967" t="s">
        <v>282</v>
      </c>
      <c r="I359" s="955" t="s">
        <v>283</v>
      </c>
      <c r="J359" s="959"/>
      <c r="K359" s="959"/>
    </row>
    <row r="360" spans="1:11" ht="15" x14ac:dyDescent="0.25">
      <c r="A360" s="724"/>
      <c r="B360" s="976"/>
      <c r="C360" s="974"/>
      <c r="D360" s="974"/>
      <c r="E360" s="974"/>
      <c r="F360" s="790"/>
      <c r="G360" s="790"/>
      <c r="H360" s="943"/>
      <c r="I360" s="959"/>
      <c r="J360" s="959"/>
      <c r="K360" s="959"/>
    </row>
    <row r="361" spans="1:11" ht="15" x14ac:dyDescent="0.25">
      <c r="A361" s="724"/>
      <c r="B361" s="976"/>
      <c r="C361" s="974"/>
      <c r="D361" s="974"/>
      <c r="E361" s="974"/>
      <c r="F361" s="790"/>
      <c r="G361" s="790"/>
      <c r="H361" s="943"/>
      <c r="I361" s="959"/>
      <c r="J361" s="959"/>
      <c r="K361" s="959"/>
    </row>
    <row r="362" spans="1:11" ht="25.5" x14ac:dyDescent="0.2">
      <c r="A362" s="724"/>
      <c r="B362" s="977" t="s">
        <v>1409</v>
      </c>
      <c r="C362" s="973" t="s">
        <v>1410</v>
      </c>
      <c r="D362" s="973" t="s">
        <v>284</v>
      </c>
      <c r="E362" s="973" t="s">
        <v>252</v>
      </c>
      <c r="F362" s="790"/>
      <c r="G362" s="790"/>
      <c r="H362" s="979" t="s">
        <v>1409</v>
      </c>
      <c r="I362" s="963" t="s">
        <v>1410</v>
      </c>
      <c r="J362" s="963" t="s">
        <v>284</v>
      </c>
      <c r="K362" s="963" t="s">
        <v>252</v>
      </c>
    </row>
    <row r="363" spans="1:11" x14ac:dyDescent="0.2">
      <c r="A363" s="724" t="s">
        <v>17</v>
      </c>
      <c r="B363" s="977" t="s">
        <v>1411</v>
      </c>
      <c r="C363" s="973" t="s">
        <v>1412</v>
      </c>
      <c r="D363" s="978">
        <v>5986835640</v>
      </c>
      <c r="E363" s="978">
        <v>174785582</v>
      </c>
      <c r="F363" s="790"/>
      <c r="G363" s="790"/>
      <c r="H363" s="979" t="s">
        <v>1411</v>
      </c>
      <c r="I363" s="963" t="s">
        <v>1412</v>
      </c>
      <c r="J363" s="950">
        <v>7378014012</v>
      </c>
      <c r="K363" s="950">
        <v>135410136</v>
      </c>
    </row>
    <row r="364" spans="1:11" x14ac:dyDescent="0.2">
      <c r="A364" s="724" t="s">
        <v>18</v>
      </c>
      <c r="B364" s="977" t="s">
        <v>66</v>
      </c>
      <c r="C364" s="973" t="s">
        <v>1413</v>
      </c>
      <c r="D364" s="978">
        <v>765254461</v>
      </c>
      <c r="E364" s="978">
        <v>29259023</v>
      </c>
      <c r="F364" s="790"/>
      <c r="G364" s="790"/>
      <c r="H364" s="979" t="s">
        <v>66</v>
      </c>
      <c r="I364" s="963" t="s">
        <v>1413</v>
      </c>
      <c r="J364" s="950">
        <v>6394065864</v>
      </c>
      <c r="K364" s="950">
        <v>32466111</v>
      </c>
    </row>
    <row r="365" spans="1:11" ht="25.5" x14ac:dyDescent="0.2">
      <c r="A365" s="724" t="s">
        <v>1423</v>
      </c>
      <c r="B365" s="977" t="s">
        <v>71</v>
      </c>
      <c r="C365" s="973" t="s">
        <v>1414</v>
      </c>
      <c r="D365" s="978">
        <v>15255808633</v>
      </c>
      <c r="E365" s="978">
        <v>81491893</v>
      </c>
      <c r="F365" s="790"/>
      <c r="G365" s="790"/>
      <c r="H365" s="979" t="s">
        <v>71</v>
      </c>
      <c r="I365" s="963" t="s">
        <v>1414</v>
      </c>
      <c r="J365" s="950">
        <v>18266618424</v>
      </c>
      <c r="K365" s="950">
        <v>94283206</v>
      </c>
    </row>
    <row r="366" spans="1:11" ht="25.5" x14ac:dyDescent="0.2">
      <c r="A366" s="724" t="s">
        <v>1424</v>
      </c>
      <c r="B366" s="977" t="s">
        <v>67</v>
      </c>
      <c r="C366" s="973" t="s">
        <v>1415</v>
      </c>
      <c r="D366" s="978">
        <v>22324911979</v>
      </c>
      <c r="E366" s="978">
        <v>246100924</v>
      </c>
      <c r="F366" s="790"/>
      <c r="G366" s="790"/>
      <c r="H366" s="979" t="s">
        <v>67</v>
      </c>
      <c r="I366" s="963" t="s">
        <v>1415</v>
      </c>
      <c r="J366" s="950">
        <v>6796599065</v>
      </c>
      <c r="K366" s="950">
        <v>89959997</v>
      </c>
    </row>
    <row r="367" spans="1:11" ht="25.5" x14ac:dyDescent="0.2">
      <c r="A367" s="724" t="s">
        <v>1425</v>
      </c>
      <c r="B367" s="977" t="s">
        <v>72</v>
      </c>
      <c r="C367" s="973" t="s">
        <v>1416</v>
      </c>
      <c r="D367" s="978">
        <v>302479107</v>
      </c>
      <c r="E367" s="978">
        <v>5898293</v>
      </c>
      <c r="F367" s="790"/>
      <c r="G367" s="790"/>
      <c r="H367" s="979" t="s">
        <v>72</v>
      </c>
      <c r="I367" s="963" t="s">
        <v>1416</v>
      </c>
      <c r="J367" s="950">
        <v>400782555</v>
      </c>
      <c r="K367" s="950">
        <v>8072178</v>
      </c>
    </row>
    <row r="368" spans="1:11" ht="25.5" x14ac:dyDescent="0.2">
      <c r="A368" s="724" t="s">
        <v>19</v>
      </c>
      <c r="B368" s="977" t="s">
        <v>76</v>
      </c>
      <c r="C368" s="973" t="s">
        <v>1417</v>
      </c>
      <c r="D368" s="978">
        <v>8514956050</v>
      </c>
      <c r="E368" s="978">
        <v>441136070</v>
      </c>
      <c r="F368" s="790"/>
      <c r="G368" s="790"/>
      <c r="H368" s="979" t="s">
        <v>76</v>
      </c>
      <c r="I368" s="963" t="s">
        <v>1417</v>
      </c>
      <c r="J368" s="950">
        <v>5719115641</v>
      </c>
      <c r="K368" s="950">
        <v>272352867</v>
      </c>
    </row>
    <row r="369" spans="1:22" ht="25.5" x14ac:dyDescent="0.2">
      <c r="A369" s="724" t="s">
        <v>1426</v>
      </c>
      <c r="B369" s="977" t="s">
        <v>77</v>
      </c>
      <c r="C369" s="973" t="s">
        <v>1418</v>
      </c>
      <c r="D369" s="978">
        <v>17887045230</v>
      </c>
      <c r="E369" s="978">
        <v>658714253</v>
      </c>
      <c r="F369" s="790"/>
      <c r="G369" s="790"/>
      <c r="H369" s="979" t="s">
        <v>77</v>
      </c>
      <c r="I369" s="963" t="s">
        <v>1418</v>
      </c>
      <c r="J369" s="950">
        <v>17130652154</v>
      </c>
      <c r="K369" s="950">
        <v>657368801</v>
      </c>
    </row>
    <row r="370" spans="1:22" ht="25.5" x14ac:dyDescent="0.2">
      <c r="A370" s="724" t="s">
        <v>20</v>
      </c>
      <c r="B370" s="977" t="s">
        <v>74</v>
      </c>
      <c r="C370" s="973" t="s">
        <v>1419</v>
      </c>
      <c r="D370" s="978">
        <v>6419698531</v>
      </c>
      <c r="E370" s="978">
        <v>1889603532</v>
      </c>
      <c r="F370" s="790"/>
      <c r="G370" s="790"/>
      <c r="H370" s="979" t="s">
        <v>74</v>
      </c>
      <c r="I370" s="963" t="s">
        <v>1419</v>
      </c>
      <c r="J370" s="950">
        <v>10094728790</v>
      </c>
      <c r="K370" s="950">
        <v>2558405054</v>
      </c>
    </row>
    <row r="371" spans="1:22" x14ac:dyDescent="0.2">
      <c r="A371" s="724" t="s">
        <v>21</v>
      </c>
      <c r="B371" s="977" t="s">
        <v>70</v>
      </c>
      <c r="C371" s="973" t="s">
        <v>1420</v>
      </c>
      <c r="D371" s="978">
        <v>2503542312</v>
      </c>
      <c r="E371" s="978">
        <v>469124293</v>
      </c>
      <c r="F371" s="790"/>
      <c r="G371" s="790"/>
      <c r="H371" s="979" t="s">
        <v>70</v>
      </c>
      <c r="I371" s="963" t="s">
        <v>1420</v>
      </c>
      <c r="J371" s="950">
        <v>2518338351</v>
      </c>
      <c r="K371" s="950">
        <v>539581955</v>
      </c>
    </row>
    <row r="372" spans="1:22" ht="26.25" thickBot="1" x14ac:dyDescent="0.25">
      <c r="A372" s="724" t="s">
        <v>22</v>
      </c>
      <c r="B372" s="977" t="s">
        <v>73</v>
      </c>
      <c r="C372" s="973" t="s">
        <v>1421</v>
      </c>
      <c r="D372" s="978">
        <v>15511896</v>
      </c>
      <c r="E372" s="978">
        <v>11512383</v>
      </c>
      <c r="F372" s="791"/>
      <c r="G372" s="791"/>
      <c r="H372" s="979" t="s">
        <v>73</v>
      </c>
      <c r="I372" s="963" t="s">
        <v>1421</v>
      </c>
      <c r="J372" s="950">
        <v>3507514</v>
      </c>
      <c r="K372" s="950">
        <v>11183862</v>
      </c>
    </row>
    <row r="373" spans="1:22" ht="13.5" thickBot="1" x14ac:dyDescent="0.25"/>
    <row r="374" spans="1:22" x14ac:dyDescent="0.2">
      <c r="A374" s="725" t="s">
        <v>1441</v>
      </c>
      <c r="B374" s="798"/>
      <c r="C374" s="617"/>
      <c r="D374" s="617"/>
      <c r="E374" s="617"/>
      <c r="F374" s="799"/>
      <c r="G374" s="617"/>
      <c r="H374" s="617"/>
      <c r="I374" s="617"/>
      <c r="J374" s="617"/>
      <c r="K374" s="799"/>
      <c r="L374" s="878" t="s">
        <v>1442</v>
      </c>
      <c r="M374" s="798"/>
      <c r="N374" s="726"/>
      <c r="O374" s="726"/>
      <c r="P374" s="726"/>
      <c r="Q374" s="727"/>
      <c r="R374" s="726"/>
      <c r="S374" s="726"/>
      <c r="T374" s="726"/>
      <c r="U374" s="726"/>
      <c r="V374" s="727"/>
    </row>
    <row r="375" spans="1:22" ht="15" x14ac:dyDescent="0.25">
      <c r="A375" s="728"/>
      <c r="B375" s="967" t="s">
        <v>244</v>
      </c>
      <c r="C375" s="963" t="s">
        <v>245</v>
      </c>
      <c r="D375" s="959"/>
      <c r="E375" s="959"/>
      <c r="F375" s="959"/>
      <c r="G375" s="274"/>
      <c r="H375" s="274"/>
      <c r="I375" s="274"/>
      <c r="J375" s="274"/>
      <c r="K375" s="879"/>
      <c r="L375" s="607"/>
      <c r="M375" s="967" t="s">
        <v>244</v>
      </c>
      <c r="N375" s="963" t="s">
        <v>245</v>
      </c>
      <c r="O375" s="959"/>
      <c r="P375" s="959"/>
      <c r="Q375" s="959"/>
      <c r="R375" s="10"/>
      <c r="S375" s="10"/>
      <c r="T375" s="10"/>
      <c r="U375" s="10"/>
      <c r="V375" s="729"/>
    </row>
    <row r="376" spans="1:22" ht="15" x14ac:dyDescent="0.25">
      <c r="A376" s="728"/>
      <c r="B376" s="967" t="s">
        <v>246</v>
      </c>
      <c r="C376" s="963" t="s">
        <v>248</v>
      </c>
      <c r="D376" s="959"/>
      <c r="E376" s="959"/>
      <c r="F376" s="959"/>
      <c r="G376" s="274"/>
      <c r="H376" s="274"/>
      <c r="I376" s="274"/>
      <c r="J376" s="274"/>
      <c r="K376" s="879"/>
      <c r="L376" s="607"/>
      <c r="M376" s="967" t="s">
        <v>246</v>
      </c>
      <c r="N376" s="963" t="s">
        <v>247</v>
      </c>
      <c r="O376" s="959"/>
      <c r="P376" s="959"/>
      <c r="Q376" s="959"/>
      <c r="R376" s="10"/>
      <c r="S376" s="10"/>
      <c r="T376" s="10"/>
      <c r="U376" s="10"/>
      <c r="V376" s="729"/>
    </row>
    <row r="377" spans="1:22" ht="26.25" x14ac:dyDescent="0.25">
      <c r="A377" s="728"/>
      <c r="B377" s="967" t="s">
        <v>249</v>
      </c>
      <c r="C377" s="963" t="s">
        <v>1695</v>
      </c>
      <c r="D377" s="959"/>
      <c r="E377" s="959"/>
      <c r="F377" s="959"/>
      <c r="G377" s="274"/>
      <c r="H377" s="274"/>
      <c r="I377" s="274"/>
      <c r="J377" s="274"/>
      <c r="K377" s="879"/>
      <c r="L377" s="607"/>
      <c r="M377" s="967" t="s">
        <v>249</v>
      </c>
      <c r="N377" s="963" t="s">
        <v>1695</v>
      </c>
      <c r="O377" s="959"/>
      <c r="P377" s="959"/>
      <c r="Q377" s="959"/>
      <c r="R377" s="10"/>
      <c r="S377" s="10"/>
      <c r="T377" s="10"/>
      <c r="U377" s="10"/>
      <c r="V377" s="729"/>
    </row>
    <row r="378" spans="1:22" ht="26.25" x14ac:dyDescent="0.25">
      <c r="A378" s="728"/>
      <c r="B378" s="967" t="s">
        <v>282</v>
      </c>
      <c r="C378" s="955" t="s">
        <v>283</v>
      </c>
      <c r="D378" s="959"/>
      <c r="E378" s="959"/>
      <c r="F378" s="959"/>
      <c r="G378" s="274"/>
      <c r="H378" s="274"/>
      <c r="I378" s="274"/>
      <c r="J378" s="274"/>
      <c r="K378" s="879"/>
      <c r="L378" s="607"/>
      <c r="M378" s="967" t="s">
        <v>282</v>
      </c>
      <c r="N378" s="955" t="s">
        <v>283</v>
      </c>
      <c r="O378" s="959"/>
      <c r="P378" s="959"/>
      <c r="Q378" s="959"/>
      <c r="R378" s="10"/>
      <c r="S378" s="10"/>
      <c r="T378" s="10"/>
      <c r="U378" s="10"/>
      <c r="V378" s="729"/>
    </row>
    <row r="379" spans="1:22" ht="15" x14ac:dyDescent="0.25">
      <c r="A379" s="728"/>
      <c r="B379" s="943"/>
      <c r="C379" s="959"/>
      <c r="D379" s="959"/>
      <c r="E379" s="959"/>
      <c r="F379" s="959"/>
      <c r="G379" s="274"/>
      <c r="H379" s="274"/>
      <c r="I379" s="274"/>
      <c r="J379" s="274"/>
      <c r="K379" s="879"/>
      <c r="L379" s="607"/>
      <c r="M379" s="943"/>
      <c r="N379" s="959"/>
      <c r="O379" s="959"/>
      <c r="P379" s="959"/>
      <c r="Q379" s="959"/>
      <c r="R379" s="10"/>
      <c r="S379" s="10"/>
      <c r="T379" s="10"/>
      <c r="U379" s="10"/>
      <c r="V379" s="729"/>
    </row>
    <row r="380" spans="1:22" ht="15.75" thickBot="1" x14ac:dyDescent="0.3">
      <c r="A380" s="730"/>
      <c r="B380" s="943"/>
      <c r="C380" s="959"/>
      <c r="D380" s="959"/>
      <c r="E380" s="959"/>
      <c r="F380" s="959"/>
      <c r="G380" s="880"/>
      <c r="H380" s="880"/>
      <c r="I380" s="880"/>
      <c r="J380" s="880"/>
      <c r="K380" s="881"/>
      <c r="L380" s="882"/>
      <c r="M380" s="943"/>
      <c r="N380" s="959"/>
      <c r="O380" s="959"/>
      <c r="P380" s="959"/>
      <c r="Q380" s="959"/>
      <c r="R380" s="731"/>
      <c r="S380" s="731"/>
      <c r="T380" s="731"/>
      <c r="U380" s="731"/>
      <c r="V380" s="732"/>
    </row>
    <row r="381" spans="1:22" ht="25.5" x14ac:dyDescent="0.2">
      <c r="A381" s="733" t="s">
        <v>1440</v>
      </c>
      <c r="B381" s="979" t="s">
        <v>50</v>
      </c>
      <c r="C381" s="963" t="s">
        <v>250</v>
      </c>
      <c r="D381" s="963" t="s">
        <v>251</v>
      </c>
      <c r="E381" s="963" t="s">
        <v>284</v>
      </c>
      <c r="F381" s="963" t="s">
        <v>252</v>
      </c>
      <c r="G381" s="883"/>
      <c r="H381" s="884"/>
      <c r="I381" s="884"/>
      <c r="J381" s="884"/>
      <c r="K381" s="885"/>
      <c r="L381" s="886" t="s">
        <v>1440</v>
      </c>
      <c r="M381" s="979" t="s">
        <v>50</v>
      </c>
      <c r="N381" s="963" t="s">
        <v>250</v>
      </c>
      <c r="O381" s="963" t="s">
        <v>251</v>
      </c>
      <c r="P381" s="963" t="s">
        <v>284</v>
      </c>
      <c r="Q381" s="963" t="s">
        <v>252</v>
      </c>
      <c r="R381" s="734"/>
      <c r="S381" s="735"/>
      <c r="T381" s="735"/>
      <c r="U381" s="735"/>
      <c r="V381" s="736"/>
    </row>
    <row r="382" spans="1:22" x14ac:dyDescent="0.2">
      <c r="A382" s="737" t="str">
        <f>CONCATENATE(I382,H382,J382)</f>
        <v>I2017 * Nespecifikováno</v>
      </c>
      <c r="B382" s="979" t="s">
        <v>1428</v>
      </c>
      <c r="C382" s="963">
        <v>0</v>
      </c>
      <c r="D382" s="963" t="s">
        <v>258</v>
      </c>
      <c r="E382" s="950">
        <v>114150479</v>
      </c>
      <c r="F382" s="950">
        <v>1957191</v>
      </c>
      <c r="G382" s="887" t="str">
        <f>LEFT(B382,2)</f>
        <v>01</v>
      </c>
      <c r="H382" s="867" t="str">
        <f>RIGHT(B382,4)</f>
        <v>2017</v>
      </c>
      <c r="I382" s="867" t="str">
        <f>VLOOKUP(G382,ZemeData!$B$537:$C$548,2,0)</f>
        <v>I</v>
      </c>
      <c r="J382" s="867" t="str">
        <f>VLOOKUP(D382,ZemeData!$E$524:$F$533,2,0)</f>
        <v xml:space="preserve"> * Nespecifikováno</v>
      </c>
      <c r="K382" s="868"/>
      <c r="L382" s="888" t="str">
        <f>CONCATENATE(T382,S382,U382)</f>
        <v>I2017 * Nespecifikováno</v>
      </c>
      <c r="M382" s="979" t="s">
        <v>1428</v>
      </c>
      <c r="N382" s="963">
        <v>0</v>
      </c>
      <c r="O382" s="963" t="s">
        <v>258</v>
      </c>
      <c r="P382" s="950">
        <v>6632244</v>
      </c>
      <c r="Q382" s="950">
        <v>147393</v>
      </c>
      <c r="R382" s="739" t="str">
        <f>LEFT(M382,2)</f>
        <v>01</v>
      </c>
      <c r="S382" s="695" t="str">
        <f>RIGHT(M382,4)</f>
        <v>2017</v>
      </c>
      <c r="T382" s="695" t="str">
        <f>VLOOKUP(R382,ZemeData!$B$537:$C$548,2,0)</f>
        <v>I</v>
      </c>
      <c r="U382" s="695" t="str">
        <f>VLOOKUP(O382,ZemeData!$B$524:$C$533,2,0)</f>
        <v xml:space="preserve"> * Nespecifikováno</v>
      </c>
      <c r="V382" s="721"/>
    </row>
    <row r="383" spans="1:22" x14ac:dyDescent="0.2">
      <c r="A383" s="737" t="str">
        <f t="shared" ref="A383:A446" si="0">CONCATENATE(I383,H383,J383)</f>
        <v>I2017 ** Státy ESVO</v>
      </c>
      <c r="B383" s="979" t="s">
        <v>1428</v>
      </c>
      <c r="C383" s="963">
        <v>2</v>
      </c>
      <c r="D383" s="963" t="s">
        <v>254</v>
      </c>
      <c r="E383" s="950">
        <v>26215862</v>
      </c>
      <c r="F383" s="950">
        <v>3806885</v>
      </c>
      <c r="G383" s="887" t="str">
        <f t="shared" ref="G383:G446" si="1">LEFT(B383,2)</f>
        <v>01</v>
      </c>
      <c r="H383" s="867" t="str">
        <f t="shared" ref="H383:H446" si="2">RIGHT(B383,4)</f>
        <v>2017</v>
      </c>
      <c r="I383" s="867" t="str">
        <f>VLOOKUP(G383,ZemeData!$B$537:$C$548,2,0)</f>
        <v>I</v>
      </c>
      <c r="J383" s="867" t="str">
        <f>VLOOKUP(D383,ZemeData!$E$524:$F$533,2,0)</f>
        <v xml:space="preserve"> ** Státy ESVO</v>
      </c>
      <c r="K383" s="868"/>
      <c r="L383" s="888" t="str">
        <f t="shared" ref="L383:L446" si="3">CONCATENATE(T383,S383,U383)</f>
        <v>I2017 ** Státy ESVO</v>
      </c>
      <c r="M383" s="979" t="s">
        <v>1428</v>
      </c>
      <c r="N383" s="963">
        <v>2</v>
      </c>
      <c r="O383" s="963" t="s">
        <v>254</v>
      </c>
      <c r="P383" s="950">
        <v>51265321</v>
      </c>
      <c r="Q383" s="950">
        <v>6830414</v>
      </c>
      <c r="R383" s="739" t="str">
        <f t="shared" ref="R383:R446" si="4">LEFT(M383,2)</f>
        <v>01</v>
      </c>
      <c r="S383" s="695" t="str">
        <f t="shared" ref="S383:S446" si="5">RIGHT(M383,4)</f>
        <v>2017</v>
      </c>
      <c r="T383" s="695" t="str">
        <f>VLOOKUP(R383,ZemeData!$B$537:$C$548,2,0)</f>
        <v>I</v>
      </c>
      <c r="U383" s="695" t="str">
        <f>VLOOKUP(O383,ZemeData!$B$524:$C$533,2,0)</f>
        <v xml:space="preserve"> ** Státy ESVO</v>
      </c>
      <c r="V383" s="721"/>
    </row>
    <row r="384" spans="1:22" x14ac:dyDescent="0.2">
      <c r="A384" s="737" t="str">
        <f t="shared" si="0"/>
        <v>I2017 Dovoz ze zemí OECD</v>
      </c>
      <c r="B384" s="979" t="s">
        <v>1428</v>
      </c>
      <c r="C384" s="963">
        <v>4</v>
      </c>
      <c r="D384" s="963" t="s">
        <v>255</v>
      </c>
      <c r="E384" s="950">
        <v>3869321566</v>
      </c>
      <c r="F384" s="950">
        <v>218384734</v>
      </c>
      <c r="G384" s="887" t="str">
        <f t="shared" si="1"/>
        <v>01</v>
      </c>
      <c r="H384" s="867" t="str">
        <f t="shared" si="2"/>
        <v>2017</v>
      </c>
      <c r="I384" s="867" t="str">
        <f>VLOOKUP(G384,ZemeData!$B$537:$C$548,2,0)</f>
        <v>I</v>
      </c>
      <c r="J384" s="867" t="str">
        <f>VLOOKUP(D384,ZemeData!$E$524:$F$533,2,0)</f>
        <v xml:space="preserve"> Dovoz ze zemí OECD</v>
      </c>
      <c r="K384" s="868"/>
      <c r="L384" s="888" t="str">
        <f t="shared" si="3"/>
        <v>I2017 Vývoz do zemí OECD</v>
      </c>
      <c r="M384" s="979" t="s">
        <v>1428</v>
      </c>
      <c r="N384" s="963">
        <v>4</v>
      </c>
      <c r="O384" s="963" t="s">
        <v>255</v>
      </c>
      <c r="P384" s="950">
        <v>5253673022</v>
      </c>
      <c r="Q384" s="950">
        <v>315443461</v>
      </c>
      <c r="R384" s="739" t="str">
        <f t="shared" si="4"/>
        <v>01</v>
      </c>
      <c r="S384" s="695" t="str">
        <f t="shared" si="5"/>
        <v>2017</v>
      </c>
      <c r="T384" s="695" t="str">
        <f>VLOOKUP(R384,ZemeData!$B$537:$C$548,2,0)</f>
        <v>I</v>
      </c>
      <c r="U384" s="695" t="str">
        <f>VLOOKUP(O384,ZemeData!$B$524:$C$533,2,0)</f>
        <v xml:space="preserve"> Vývoz do zemí OECD</v>
      </c>
      <c r="V384" s="721"/>
    </row>
    <row r="385" spans="1:22" x14ac:dyDescent="0.2">
      <c r="A385" s="737" t="str">
        <f t="shared" si="0"/>
        <v>I2017 * Ostatní */</v>
      </c>
      <c r="B385" s="979" t="s">
        <v>1428</v>
      </c>
      <c r="C385" s="963">
        <v>8</v>
      </c>
      <c r="D385" s="963" t="s">
        <v>259</v>
      </c>
      <c r="E385" s="950">
        <v>104677376</v>
      </c>
      <c r="F385" s="950">
        <v>43753720</v>
      </c>
      <c r="G385" s="887" t="str">
        <f t="shared" si="1"/>
        <v>01</v>
      </c>
      <c r="H385" s="867" t="str">
        <f t="shared" si="2"/>
        <v>2017</v>
      </c>
      <c r="I385" s="867" t="str">
        <f>VLOOKUP(G385,ZemeData!$B$537:$C$548,2,0)</f>
        <v>I</v>
      </c>
      <c r="J385" s="867" t="str">
        <f>VLOOKUP(D385,ZemeData!$E$524:$F$533,2,0)</f>
        <v xml:space="preserve"> * Ostatní */</v>
      </c>
      <c r="K385" s="868"/>
      <c r="L385" s="888" t="str">
        <f t="shared" si="3"/>
        <v>I2017 * Ostatní */</v>
      </c>
      <c r="M385" s="979" t="s">
        <v>1428</v>
      </c>
      <c r="N385" s="963">
        <v>8</v>
      </c>
      <c r="O385" s="963" t="s">
        <v>259</v>
      </c>
      <c r="P385" s="950">
        <v>41473909</v>
      </c>
      <c r="Q385" s="950">
        <v>4677539</v>
      </c>
      <c r="R385" s="739" t="str">
        <f t="shared" si="4"/>
        <v>01</v>
      </c>
      <c r="S385" s="695" t="str">
        <f t="shared" si="5"/>
        <v>2017</v>
      </c>
      <c r="T385" s="695" t="str">
        <f>VLOOKUP(R385,ZemeData!$B$537:$C$548,2,0)</f>
        <v>I</v>
      </c>
      <c r="U385" s="695" t="str">
        <f>VLOOKUP(O385,ZemeData!$B$524:$C$533,2,0)</f>
        <v xml:space="preserve"> * Ostatní */</v>
      </c>
      <c r="V385" s="721"/>
    </row>
    <row r="386" spans="1:22" ht="25.5" x14ac:dyDescent="0.2">
      <c r="A386" s="737" t="str">
        <f t="shared" si="0"/>
        <v>I2017 * Rozvojové země</v>
      </c>
      <c r="B386" s="979" t="s">
        <v>1428</v>
      </c>
      <c r="C386" s="963">
        <v>10</v>
      </c>
      <c r="D386" s="963" t="s">
        <v>260</v>
      </c>
      <c r="E386" s="950">
        <v>239366081</v>
      </c>
      <c r="F386" s="950">
        <v>27687399</v>
      </c>
      <c r="G386" s="887" t="str">
        <f t="shared" si="1"/>
        <v>01</v>
      </c>
      <c r="H386" s="867" t="str">
        <f t="shared" si="2"/>
        <v>2017</v>
      </c>
      <c r="I386" s="867" t="str">
        <f>VLOOKUP(G386,ZemeData!$B$537:$C$548,2,0)</f>
        <v>I</v>
      </c>
      <c r="J386" s="867" t="str">
        <f>VLOOKUP(D386,ZemeData!$E$524:$F$533,2,0)</f>
        <v xml:space="preserve"> * Rozvojové země</v>
      </c>
      <c r="K386" s="868"/>
      <c r="L386" s="888" t="str">
        <f t="shared" si="3"/>
        <v>I2017 * Rozvojové země</v>
      </c>
      <c r="M386" s="979" t="s">
        <v>1428</v>
      </c>
      <c r="N386" s="963">
        <v>10</v>
      </c>
      <c r="O386" s="963" t="s">
        <v>260</v>
      </c>
      <c r="P386" s="950">
        <v>88703022</v>
      </c>
      <c r="Q386" s="950">
        <v>12745308</v>
      </c>
      <c r="R386" s="739" t="str">
        <f t="shared" si="4"/>
        <v>01</v>
      </c>
      <c r="S386" s="695" t="str">
        <f t="shared" si="5"/>
        <v>2017</v>
      </c>
      <c r="T386" s="695" t="str">
        <f>VLOOKUP(R386,ZemeData!$B$537:$C$548,2,0)</f>
        <v>I</v>
      </c>
      <c r="U386" s="695" t="str">
        <f>VLOOKUP(O386,ZemeData!$B$524:$C$533,2,0)</f>
        <v xml:space="preserve"> * Rozvojové země</v>
      </c>
      <c r="V386" s="721"/>
    </row>
    <row r="387" spans="1:22" ht="25.5" x14ac:dyDescent="0.2">
      <c r="A387" s="737" t="str">
        <f t="shared" si="0"/>
        <v>I2017 ** Ostatní státy s vyspělou</v>
      </c>
      <c r="B387" s="979" t="s">
        <v>1428</v>
      </c>
      <c r="C387" s="963">
        <v>32</v>
      </c>
      <c r="D387" s="963" t="s">
        <v>256</v>
      </c>
      <c r="E387" s="950">
        <v>102481188</v>
      </c>
      <c r="F387" s="950">
        <v>18144039</v>
      </c>
      <c r="G387" s="887" t="str">
        <f t="shared" si="1"/>
        <v>01</v>
      </c>
      <c r="H387" s="867" t="str">
        <f t="shared" si="2"/>
        <v>2017</v>
      </c>
      <c r="I387" s="867" t="str">
        <f>VLOOKUP(G387,ZemeData!$B$537:$C$548,2,0)</f>
        <v>I</v>
      </c>
      <c r="J387" s="867" t="str">
        <f>VLOOKUP(D387,ZemeData!$E$524:$F$533,2,0)</f>
        <v xml:space="preserve"> ** Ostatní státy s vyspělou</v>
      </c>
      <c r="K387" s="868"/>
      <c r="L387" s="888" t="str">
        <f t="shared" si="3"/>
        <v>I2017 ** Ostatní státy s vyspělou</v>
      </c>
      <c r="M387" s="979" t="s">
        <v>1428</v>
      </c>
      <c r="N387" s="963">
        <v>32</v>
      </c>
      <c r="O387" s="963" t="s">
        <v>256</v>
      </c>
      <c r="P387" s="950">
        <v>103196714</v>
      </c>
      <c r="Q387" s="950">
        <v>18439989</v>
      </c>
      <c r="R387" s="739" t="str">
        <f t="shared" si="4"/>
        <v>01</v>
      </c>
      <c r="S387" s="695" t="str">
        <f t="shared" si="5"/>
        <v>2017</v>
      </c>
      <c r="T387" s="695" t="str">
        <f>VLOOKUP(R387,ZemeData!$B$537:$C$548,2,0)</f>
        <v>I</v>
      </c>
      <c r="U387" s="695" t="str">
        <f>VLOOKUP(O387,ZemeData!$B$524:$C$533,2,0)</f>
        <v xml:space="preserve"> ** Ostatní státy s vyspělou</v>
      </c>
      <c r="V387" s="721"/>
    </row>
    <row r="388" spans="1:22" ht="51" x14ac:dyDescent="0.2">
      <c r="A388" s="737" t="str">
        <f t="shared" si="0"/>
        <v xml:space="preserve">I2017 * Společenství </v>
      </c>
      <c r="B388" s="979" t="s">
        <v>1428</v>
      </c>
      <c r="C388" s="963">
        <v>55</v>
      </c>
      <c r="D388" s="963" t="s">
        <v>1701</v>
      </c>
      <c r="E388" s="950">
        <v>1535234381</v>
      </c>
      <c r="F388" s="950">
        <v>12925313</v>
      </c>
      <c r="G388" s="887" t="str">
        <f t="shared" si="1"/>
        <v>01</v>
      </c>
      <c r="H388" s="867" t="str">
        <f t="shared" si="2"/>
        <v>2017</v>
      </c>
      <c r="I388" s="867" t="str">
        <f>VLOOKUP(G388,ZemeData!$B$537:$C$548,2,0)</f>
        <v>I</v>
      </c>
      <c r="J388" s="867" t="str">
        <f>VLOOKUP(D388,ZemeData!$E$524:$F$533,2,0)</f>
        <v xml:space="preserve"> * Společenství </v>
      </c>
      <c r="K388" s="868"/>
      <c r="L388" s="888" t="str">
        <f t="shared" si="3"/>
        <v xml:space="preserve">I2017 * Společenství </v>
      </c>
      <c r="M388" s="979" t="s">
        <v>1428</v>
      </c>
      <c r="N388" s="963">
        <v>55</v>
      </c>
      <c r="O388" s="963" t="s">
        <v>1701</v>
      </c>
      <c r="P388" s="950">
        <v>55912698</v>
      </c>
      <c r="Q388" s="950">
        <v>8403515</v>
      </c>
      <c r="R388" s="739" t="str">
        <f t="shared" si="4"/>
        <v>01</v>
      </c>
      <c r="S388" s="695" t="str">
        <f t="shared" si="5"/>
        <v>2017</v>
      </c>
      <c r="T388" s="695" t="str">
        <f>VLOOKUP(R388,ZemeData!$B$537:$C$548,2,0)</f>
        <v>I</v>
      </c>
      <c r="U388" s="695" t="str">
        <f>VLOOKUP(O388,ZemeData!$B$524:$C$533,2,0)</f>
        <v xml:space="preserve"> * Společenství </v>
      </c>
      <c r="V388" s="721"/>
    </row>
    <row r="389" spans="1:22" x14ac:dyDescent="0.2">
      <c r="A389" s="737" t="str">
        <f t="shared" si="0"/>
        <v>I2017 ** Státy EU 28</v>
      </c>
      <c r="B389" s="979" t="s">
        <v>1428</v>
      </c>
      <c r="C389" s="963">
        <v>56</v>
      </c>
      <c r="D389" s="963" t="s">
        <v>257</v>
      </c>
      <c r="E389" s="950">
        <v>3767536390</v>
      </c>
      <c r="F389" s="950">
        <v>193430272</v>
      </c>
      <c r="G389" s="887" t="str">
        <f t="shared" si="1"/>
        <v>01</v>
      </c>
      <c r="H389" s="867" t="str">
        <f t="shared" si="2"/>
        <v>2017</v>
      </c>
      <c r="I389" s="867" t="str">
        <f>VLOOKUP(G389,ZemeData!$B$537:$C$548,2,0)</f>
        <v>I</v>
      </c>
      <c r="J389" s="867" t="str">
        <f>VLOOKUP(D389,ZemeData!$E$524:$F$533,2,0)</f>
        <v xml:space="preserve"> ** Státy EU 28</v>
      </c>
      <c r="K389" s="868"/>
      <c r="L389" s="888" t="str">
        <f t="shared" si="3"/>
        <v>I2017 ** Státy EU 28</v>
      </c>
      <c r="M389" s="979" t="s">
        <v>1428</v>
      </c>
      <c r="N389" s="963">
        <v>56</v>
      </c>
      <c r="O389" s="963" t="s">
        <v>257</v>
      </c>
      <c r="P389" s="950">
        <v>5191732725</v>
      </c>
      <c r="Q389" s="950">
        <v>297395039</v>
      </c>
      <c r="R389" s="739" t="str">
        <f t="shared" si="4"/>
        <v>01</v>
      </c>
      <c r="S389" s="695" t="str">
        <f t="shared" si="5"/>
        <v>2017</v>
      </c>
      <c r="T389" s="695" t="str">
        <f>VLOOKUP(R389,ZemeData!$B$537:$C$548,2,0)</f>
        <v>I</v>
      </c>
      <c r="U389" s="695" t="str">
        <f>VLOOKUP(O389,ZemeData!$B$524:$C$533,2,0)</f>
        <v xml:space="preserve"> ** Státy EU 28</v>
      </c>
      <c r="V389" s="721"/>
    </row>
    <row r="390" spans="1:22" ht="25.5" x14ac:dyDescent="0.2">
      <c r="A390" s="737" t="str">
        <f t="shared" si="0"/>
        <v xml:space="preserve">I2017 * Státy s vyspělou tržní  </v>
      </c>
      <c r="B390" s="979" t="s">
        <v>1428</v>
      </c>
      <c r="C390" s="963">
        <v>58</v>
      </c>
      <c r="D390" s="963" t="s">
        <v>262</v>
      </c>
      <c r="E390" s="950">
        <v>3896233439</v>
      </c>
      <c r="F390" s="950">
        <v>215381197</v>
      </c>
      <c r="G390" s="887" t="str">
        <f t="shared" si="1"/>
        <v>01</v>
      </c>
      <c r="H390" s="867" t="str">
        <f t="shared" si="2"/>
        <v>2017</v>
      </c>
      <c r="I390" s="867" t="str">
        <f>VLOOKUP(G390,ZemeData!$B$537:$C$548,2,0)</f>
        <v>I</v>
      </c>
      <c r="J390" s="867" t="str">
        <f>VLOOKUP(D390,ZemeData!$E$524:$F$533,2,0)</f>
        <v xml:space="preserve"> * Státy s vyspělou tržní  </v>
      </c>
      <c r="K390" s="868"/>
      <c r="L390" s="888" t="str">
        <f t="shared" si="3"/>
        <v xml:space="preserve">I2017 * Státy s vyspělou tržní  </v>
      </c>
      <c r="M390" s="979" t="s">
        <v>1428</v>
      </c>
      <c r="N390" s="963">
        <v>58</v>
      </c>
      <c r="O390" s="963" t="s">
        <v>262</v>
      </c>
      <c r="P390" s="950">
        <v>5346194760</v>
      </c>
      <c r="Q390" s="950">
        <v>322665441</v>
      </c>
      <c r="R390" s="739" t="str">
        <f t="shared" si="4"/>
        <v>01</v>
      </c>
      <c r="S390" s="695" t="str">
        <f t="shared" si="5"/>
        <v>2017</v>
      </c>
      <c r="T390" s="695" t="str">
        <f>VLOOKUP(R390,ZemeData!$B$537:$C$548,2,0)</f>
        <v>I</v>
      </c>
      <c r="U390" s="695" t="str">
        <f>VLOOKUP(O390,ZemeData!$B$524:$C$533,2,0)</f>
        <v xml:space="preserve"> * Státy s vyspělou tržní  </v>
      </c>
      <c r="V390" s="721"/>
    </row>
    <row r="391" spans="1:22" ht="25.5" x14ac:dyDescent="0.2">
      <c r="A391" s="737" t="str">
        <f t="shared" si="0"/>
        <v xml:space="preserve">I2017 * Státy s </v>
      </c>
      <c r="B391" s="979" t="s">
        <v>1428</v>
      </c>
      <c r="C391" s="963">
        <v>59</v>
      </c>
      <c r="D391" s="963" t="s">
        <v>263</v>
      </c>
      <c r="E391" s="950">
        <v>21429209</v>
      </c>
      <c r="F391" s="950">
        <v>1548713</v>
      </c>
      <c r="G391" s="887" t="str">
        <f t="shared" si="1"/>
        <v>01</v>
      </c>
      <c r="H391" s="867" t="str">
        <f t="shared" si="2"/>
        <v>2017</v>
      </c>
      <c r="I391" s="867" t="str">
        <f>VLOOKUP(G391,ZemeData!$B$537:$C$548,2,0)</f>
        <v>I</v>
      </c>
      <c r="J391" s="867" t="str">
        <f>VLOOKUP(D391,ZemeData!$E$524:$F$533,2,0)</f>
        <v xml:space="preserve"> * Státy s </v>
      </c>
      <c r="K391" s="868"/>
      <c r="L391" s="888" t="str">
        <f t="shared" si="3"/>
        <v xml:space="preserve">I2017 * Státy s </v>
      </c>
      <c r="M391" s="979" t="s">
        <v>1428</v>
      </c>
      <c r="N391" s="963">
        <v>59</v>
      </c>
      <c r="O391" s="963" t="s">
        <v>263</v>
      </c>
      <c r="P391" s="950">
        <v>73056320</v>
      </c>
      <c r="Q391" s="950">
        <v>2020476</v>
      </c>
      <c r="R391" s="739" t="str">
        <f t="shared" si="4"/>
        <v>01</v>
      </c>
      <c r="S391" s="695" t="str">
        <f t="shared" si="5"/>
        <v>2017</v>
      </c>
      <c r="T391" s="695" t="str">
        <f>VLOOKUP(R391,ZemeData!$B$537:$C$548,2,0)</f>
        <v>I</v>
      </c>
      <c r="U391" s="695" t="str">
        <f>VLOOKUP(O391,ZemeData!$B$524:$C$533,2,0)</f>
        <v xml:space="preserve"> * Státy s </v>
      </c>
      <c r="V391" s="721"/>
    </row>
    <row r="392" spans="1:22" x14ac:dyDescent="0.2">
      <c r="A392" s="737" t="str">
        <f t="shared" si="0"/>
        <v>II2017 * Nespecifikováno</v>
      </c>
      <c r="B392" s="979" t="s">
        <v>1429</v>
      </c>
      <c r="C392" s="963">
        <v>0</v>
      </c>
      <c r="D392" s="963" t="s">
        <v>258</v>
      </c>
      <c r="E392" s="950">
        <v>100870199</v>
      </c>
      <c r="F392" s="950">
        <v>1964007</v>
      </c>
      <c r="G392" s="887" t="str">
        <f t="shared" si="1"/>
        <v>02</v>
      </c>
      <c r="H392" s="867" t="str">
        <f t="shared" si="2"/>
        <v>2017</v>
      </c>
      <c r="I392" s="867" t="str">
        <f>VLOOKUP(G392,ZemeData!$B$537:$C$548,2,0)</f>
        <v>II</v>
      </c>
      <c r="J392" s="867" t="str">
        <f>VLOOKUP(D392,ZemeData!$E$524:$F$533,2,0)</f>
        <v xml:space="preserve"> * Nespecifikováno</v>
      </c>
      <c r="K392" s="868"/>
      <c r="L392" s="888" t="str">
        <f t="shared" si="3"/>
        <v>II2017 * Nespecifikováno</v>
      </c>
      <c r="M392" s="979" t="s">
        <v>1429</v>
      </c>
      <c r="N392" s="963">
        <v>0</v>
      </c>
      <c r="O392" s="963" t="s">
        <v>258</v>
      </c>
      <c r="P392" s="950">
        <v>6121601</v>
      </c>
      <c r="Q392" s="950">
        <v>140352</v>
      </c>
      <c r="R392" s="739" t="str">
        <f t="shared" si="4"/>
        <v>02</v>
      </c>
      <c r="S392" s="695" t="str">
        <f t="shared" si="5"/>
        <v>2017</v>
      </c>
      <c r="T392" s="695" t="str">
        <f>VLOOKUP(R392,ZemeData!$B$537:$C$548,2,0)</f>
        <v>II</v>
      </c>
      <c r="U392" s="695" t="str">
        <f>VLOOKUP(O392,ZemeData!$B$524:$C$533,2,0)</f>
        <v xml:space="preserve"> * Nespecifikováno</v>
      </c>
      <c r="V392" s="721"/>
    </row>
    <row r="393" spans="1:22" x14ac:dyDescent="0.2">
      <c r="A393" s="737" t="str">
        <f t="shared" si="0"/>
        <v>II2017 ** Státy ESVO</v>
      </c>
      <c r="B393" s="979" t="s">
        <v>1429</v>
      </c>
      <c r="C393" s="963">
        <v>2</v>
      </c>
      <c r="D393" s="963" t="s">
        <v>254</v>
      </c>
      <c r="E393" s="950">
        <v>27086171</v>
      </c>
      <c r="F393" s="950">
        <v>3413407</v>
      </c>
      <c r="G393" s="887" t="str">
        <f t="shared" si="1"/>
        <v>02</v>
      </c>
      <c r="H393" s="867" t="str">
        <f t="shared" si="2"/>
        <v>2017</v>
      </c>
      <c r="I393" s="867" t="str">
        <f>VLOOKUP(G393,ZemeData!$B$537:$C$548,2,0)</f>
        <v>II</v>
      </c>
      <c r="J393" s="867" t="str">
        <f>VLOOKUP(D393,ZemeData!$E$524:$F$533,2,0)</f>
        <v xml:space="preserve"> ** Státy ESVO</v>
      </c>
      <c r="K393" s="868"/>
      <c r="L393" s="888" t="str">
        <f t="shared" si="3"/>
        <v>II2017 ** Státy ESVO</v>
      </c>
      <c r="M393" s="979" t="s">
        <v>1429</v>
      </c>
      <c r="N393" s="963">
        <v>2</v>
      </c>
      <c r="O393" s="963" t="s">
        <v>254</v>
      </c>
      <c r="P393" s="950">
        <v>48413653</v>
      </c>
      <c r="Q393" s="950">
        <v>6397465</v>
      </c>
      <c r="R393" s="739" t="str">
        <f t="shared" si="4"/>
        <v>02</v>
      </c>
      <c r="S393" s="695" t="str">
        <f t="shared" si="5"/>
        <v>2017</v>
      </c>
      <c r="T393" s="695" t="str">
        <f>VLOOKUP(R393,ZemeData!$B$537:$C$548,2,0)</f>
        <v>II</v>
      </c>
      <c r="U393" s="695" t="str">
        <f>VLOOKUP(O393,ZemeData!$B$524:$C$533,2,0)</f>
        <v xml:space="preserve"> ** Státy ESVO</v>
      </c>
      <c r="V393" s="721"/>
    </row>
    <row r="394" spans="1:22" x14ac:dyDescent="0.2">
      <c r="A394" s="737" t="str">
        <f t="shared" si="0"/>
        <v>II2017 Dovoz ze zemí OECD</v>
      </c>
      <c r="B394" s="979" t="s">
        <v>1429</v>
      </c>
      <c r="C394" s="963">
        <v>4</v>
      </c>
      <c r="D394" s="963" t="s">
        <v>255</v>
      </c>
      <c r="E394" s="950">
        <v>3880832417</v>
      </c>
      <c r="F394" s="950">
        <v>224075817</v>
      </c>
      <c r="G394" s="887" t="str">
        <f t="shared" si="1"/>
        <v>02</v>
      </c>
      <c r="H394" s="867" t="str">
        <f t="shared" si="2"/>
        <v>2017</v>
      </c>
      <c r="I394" s="867" t="str">
        <f>VLOOKUP(G394,ZemeData!$B$537:$C$548,2,0)</f>
        <v>II</v>
      </c>
      <c r="J394" s="867" t="str">
        <f>VLOOKUP(D394,ZemeData!$E$524:$F$533,2,0)</f>
        <v xml:space="preserve"> Dovoz ze zemí OECD</v>
      </c>
      <c r="K394" s="868"/>
      <c r="L394" s="888" t="str">
        <f t="shared" si="3"/>
        <v>II2017 Vývoz do zemí OECD</v>
      </c>
      <c r="M394" s="979" t="s">
        <v>1429</v>
      </c>
      <c r="N394" s="963">
        <v>4</v>
      </c>
      <c r="O394" s="963" t="s">
        <v>255</v>
      </c>
      <c r="P394" s="950">
        <v>5169103689</v>
      </c>
      <c r="Q394" s="950">
        <v>300158313</v>
      </c>
      <c r="R394" s="739" t="str">
        <f t="shared" si="4"/>
        <v>02</v>
      </c>
      <c r="S394" s="695" t="str">
        <f t="shared" si="5"/>
        <v>2017</v>
      </c>
      <c r="T394" s="695" t="str">
        <f>VLOOKUP(R394,ZemeData!$B$537:$C$548,2,0)</f>
        <v>II</v>
      </c>
      <c r="U394" s="695" t="str">
        <f>VLOOKUP(O394,ZemeData!$B$524:$C$533,2,0)</f>
        <v xml:space="preserve"> Vývoz do zemí OECD</v>
      </c>
      <c r="V394" s="721"/>
    </row>
    <row r="395" spans="1:22" x14ac:dyDescent="0.2">
      <c r="A395" s="737" t="str">
        <f t="shared" si="0"/>
        <v>II2017 * Ostatní */</v>
      </c>
      <c r="B395" s="979" t="s">
        <v>1429</v>
      </c>
      <c r="C395" s="963">
        <v>8</v>
      </c>
      <c r="D395" s="963" t="s">
        <v>259</v>
      </c>
      <c r="E395" s="950">
        <v>95753255</v>
      </c>
      <c r="F395" s="950">
        <v>34587991</v>
      </c>
      <c r="G395" s="887" t="str">
        <f t="shared" si="1"/>
        <v>02</v>
      </c>
      <c r="H395" s="867" t="str">
        <f t="shared" si="2"/>
        <v>2017</v>
      </c>
      <c r="I395" s="867" t="str">
        <f>VLOOKUP(G395,ZemeData!$B$537:$C$548,2,0)</f>
        <v>II</v>
      </c>
      <c r="J395" s="867" t="str">
        <f>VLOOKUP(D395,ZemeData!$E$524:$F$533,2,0)</f>
        <v xml:space="preserve"> * Ostatní */</v>
      </c>
      <c r="K395" s="868"/>
      <c r="L395" s="888" t="str">
        <f t="shared" si="3"/>
        <v>II2017 * Ostatní */</v>
      </c>
      <c r="M395" s="979" t="s">
        <v>1429</v>
      </c>
      <c r="N395" s="963">
        <v>8</v>
      </c>
      <c r="O395" s="963" t="s">
        <v>259</v>
      </c>
      <c r="P395" s="950">
        <v>36537998</v>
      </c>
      <c r="Q395" s="950">
        <v>4680082</v>
      </c>
      <c r="R395" s="739" t="str">
        <f t="shared" si="4"/>
        <v>02</v>
      </c>
      <c r="S395" s="695" t="str">
        <f t="shared" si="5"/>
        <v>2017</v>
      </c>
      <c r="T395" s="695" t="str">
        <f>VLOOKUP(R395,ZemeData!$B$537:$C$548,2,0)</f>
        <v>II</v>
      </c>
      <c r="U395" s="695" t="str">
        <f>VLOOKUP(O395,ZemeData!$B$524:$C$533,2,0)</f>
        <v xml:space="preserve"> * Ostatní */</v>
      </c>
      <c r="V395" s="721"/>
    </row>
    <row r="396" spans="1:22" ht="25.5" x14ac:dyDescent="0.2">
      <c r="A396" s="737" t="str">
        <f t="shared" si="0"/>
        <v>II2017 * Rozvojové země</v>
      </c>
      <c r="B396" s="979" t="s">
        <v>1429</v>
      </c>
      <c r="C396" s="963">
        <v>10</v>
      </c>
      <c r="D396" s="963" t="s">
        <v>260</v>
      </c>
      <c r="E396" s="950">
        <v>246158531</v>
      </c>
      <c r="F396" s="950">
        <v>25251367</v>
      </c>
      <c r="G396" s="887" t="str">
        <f t="shared" si="1"/>
        <v>02</v>
      </c>
      <c r="H396" s="867" t="str">
        <f t="shared" si="2"/>
        <v>2017</v>
      </c>
      <c r="I396" s="867" t="str">
        <f>VLOOKUP(G396,ZemeData!$B$537:$C$548,2,0)</f>
        <v>II</v>
      </c>
      <c r="J396" s="867" t="str">
        <f>VLOOKUP(D396,ZemeData!$E$524:$F$533,2,0)</f>
        <v xml:space="preserve"> * Rozvojové země</v>
      </c>
      <c r="K396" s="868"/>
      <c r="L396" s="888" t="str">
        <f t="shared" si="3"/>
        <v>II2017 * Rozvojové země</v>
      </c>
      <c r="M396" s="979" t="s">
        <v>1429</v>
      </c>
      <c r="N396" s="963">
        <v>10</v>
      </c>
      <c r="O396" s="963" t="s">
        <v>260</v>
      </c>
      <c r="P396" s="950">
        <v>104539248</v>
      </c>
      <c r="Q396" s="950">
        <v>14379988</v>
      </c>
      <c r="R396" s="739" t="str">
        <f t="shared" si="4"/>
        <v>02</v>
      </c>
      <c r="S396" s="695" t="str">
        <f t="shared" si="5"/>
        <v>2017</v>
      </c>
      <c r="T396" s="695" t="str">
        <f>VLOOKUP(R396,ZemeData!$B$537:$C$548,2,0)</f>
        <v>II</v>
      </c>
      <c r="U396" s="695" t="str">
        <f>VLOOKUP(O396,ZemeData!$B$524:$C$533,2,0)</f>
        <v xml:space="preserve"> * Rozvojové země</v>
      </c>
      <c r="V396" s="721"/>
    </row>
    <row r="397" spans="1:22" ht="25.5" x14ac:dyDescent="0.2">
      <c r="A397" s="737" t="str">
        <f t="shared" si="0"/>
        <v>II2017 ** Ostatní státy s vyspělou</v>
      </c>
      <c r="B397" s="979" t="s">
        <v>1429</v>
      </c>
      <c r="C397" s="963">
        <v>32</v>
      </c>
      <c r="D397" s="963" t="s">
        <v>256</v>
      </c>
      <c r="E397" s="950">
        <v>115758780</v>
      </c>
      <c r="F397" s="950">
        <v>18591148</v>
      </c>
      <c r="G397" s="887" t="str">
        <f t="shared" si="1"/>
        <v>02</v>
      </c>
      <c r="H397" s="867" t="str">
        <f t="shared" si="2"/>
        <v>2017</v>
      </c>
      <c r="I397" s="867" t="str">
        <f>VLOOKUP(G397,ZemeData!$B$537:$C$548,2,0)</f>
        <v>II</v>
      </c>
      <c r="J397" s="867" t="str">
        <f>VLOOKUP(D397,ZemeData!$E$524:$F$533,2,0)</f>
        <v xml:space="preserve"> ** Ostatní státy s vyspělou</v>
      </c>
      <c r="K397" s="868"/>
      <c r="L397" s="888" t="str">
        <f t="shared" si="3"/>
        <v>II2017 ** Ostatní státy s vyspělou</v>
      </c>
      <c r="M397" s="979" t="s">
        <v>1429</v>
      </c>
      <c r="N397" s="963">
        <v>32</v>
      </c>
      <c r="O397" s="963" t="s">
        <v>256</v>
      </c>
      <c r="P397" s="950">
        <v>99144966</v>
      </c>
      <c r="Q397" s="950">
        <v>17291864</v>
      </c>
      <c r="R397" s="739" t="str">
        <f t="shared" si="4"/>
        <v>02</v>
      </c>
      <c r="S397" s="695" t="str">
        <f t="shared" si="5"/>
        <v>2017</v>
      </c>
      <c r="T397" s="695" t="str">
        <f>VLOOKUP(R397,ZemeData!$B$537:$C$548,2,0)</f>
        <v>II</v>
      </c>
      <c r="U397" s="695" t="str">
        <f>VLOOKUP(O397,ZemeData!$B$524:$C$533,2,0)</f>
        <v xml:space="preserve"> ** Ostatní státy s vyspělou</v>
      </c>
      <c r="V397" s="721"/>
    </row>
    <row r="398" spans="1:22" ht="51" x14ac:dyDescent="0.2">
      <c r="A398" s="737" t="str">
        <f t="shared" si="0"/>
        <v xml:space="preserve">II2017 * Společenství </v>
      </c>
      <c r="B398" s="979" t="s">
        <v>1429</v>
      </c>
      <c r="C398" s="963">
        <v>55</v>
      </c>
      <c r="D398" s="963" t="s">
        <v>1701</v>
      </c>
      <c r="E398" s="950">
        <v>1280003390</v>
      </c>
      <c r="F398" s="950">
        <v>12948674</v>
      </c>
      <c r="G398" s="887" t="str">
        <f t="shared" si="1"/>
        <v>02</v>
      </c>
      <c r="H398" s="867" t="str">
        <f t="shared" si="2"/>
        <v>2017</v>
      </c>
      <c r="I398" s="867" t="str">
        <f>VLOOKUP(G398,ZemeData!$B$537:$C$548,2,0)</f>
        <v>II</v>
      </c>
      <c r="J398" s="867" t="str">
        <f>VLOOKUP(D398,ZemeData!$E$524:$F$533,2,0)</f>
        <v xml:space="preserve"> * Společenství </v>
      </c>
      <c r="K398" s="868"/>
      <c r="L398" s="888" t="str">
        <f t="shared" si="3"/>
        <v xml:space="preserve">II2017 * Společenství </v>
      </c>
      <c r="M398" s="979" t="s">
        <v>1429</v>
      </c>
      <c r="N398" s="963">
        <v>55</v>
      </c>
      <c r="O398" s="963" t="s">
        <v>1701</v>
      </c>
      <c r="P398" s="950">
        <v>65610236</v>
      </c>
      <c r="Q398" s="950">
        <v>9334049</v>
      </c>
      <c r="R398" s="739" t="str">
        <f t="shared" si="4"/>
        <v>02</v>
      </c>
      <c r="S398" s="695" t="str">
        <f t="shared" si="5"/>
        <v>2017</v>
      </c>
      <c r="T398" s="695" t="str">
        <f>VLOOKUP(R398,ZemeData!$B$537:$C$548,2,0)</f>
        <v>II</v>
      </c>
      <c r="U398" s="695" t="str">
        <f>VLOOKUP(O398,ZemeData!$B$524:$C$533,2,0)</f>
        <v xml:space="preserve"> * Společenství </v>
      </c>
      <c r="V398" s="721"/>
    </row>
    <row r="399" spans="1:22" x14ac:dyDescent="0.2">
      <c r="A399" s="737" t="str">
        <f t="shared" si="0"/>
        <v>II2017 ** Státy EU 28</v>
      </c>
      <c r="B399" s="979" t="s">
        <v>1429</v>
      </c>
      <c r="C399" s="963">
        <v>56</v>
      </c>
      <c r="D399" s="963" t="s">
        <v>257</v>
      </c>
      <c r="E399" s="950">
        <v>3771052940</v>
      </c>
      <c r="F399" s="950">
        <v>200101449</v>
      </c>
      <c r="G399" s="887" t="str">
        <f t="shared" si="1"/>
        <v>02</v>
      </c>
      <c r="H399" s="867" t="str">
        <f t="shared" si="2"/>
        <v>2017</v>
      </c>
      <c r="I399" s="867" t="str">
        <f>VLOOKUP(G399,ZemeData!$B$537:$C$548,2,0)</f>
        <v>II</v>
      </c>
      <c r="J399" s="867" t="str">
        <f>VLOOKUP(D399,ZemeData!$E$524:$F$533,2,0)</f>
        <v xml:space="preserve"> ** Státy EU 28</v>
      </c>
      <c r="K399" s="868"/>
      <c r="L399" s="888" t="str">
        <f t="shared" si="3"/>
        <v>II2017 ** Státy EU 28</v>
      </c>
      <c r="M399" s="979" t="s">
        <v>1429</v>
      </c>
      <c r="N399" s="963">
        <v>56</v>
      </c>
      <c r="O399" s="963" t="s">
        <v>257</v>
      </c>
      <c r="P399" s="950">
        <v>5119808354</v>
      </c>
      <c r="Q399" s="950">
        <v>283641740</v>
      </c>
      <c r="R399" s="739" t="str">
        <f t="shared" si="4"/>
        <v>02</v>
      </c>
      <c r="S399" s="695" t="str">
        <f t="shared" si="5"/>
        <v>2017</v>
      </c>
      <c r="T399" s="695" t="str">
        <f>VLOOKUP(R399,ZemeData!$B$537:$C$548,2,0)</f>
        <v>II</v>
      </c>
      <c r="U399" s="695" t="str">
        <f>VLOOKUP(O399,ZemeData!$B$524:$C$533,2,0)</f>
        <v xml:space="preserve"> ** Státy EU 28</v>
      </c>
      <c r="V399" s="721"/>
    </row>
    <row r="400" spans="1:22" ht="25.5" x14ac:dyDescent="0.2">
      <c r="A400" s="737" t="str">
        <f t="shared" si="0"/>
        <v xml:space="preserve">II2017 * Státy s vyspělou tržní  </v>
      </c>
      <c r="B400" s="979" t="s">
        <v>1429</v>
      </c>
      <c r="C400" s="963">
        <v>58</v>
      </c>
      <c r="D400" s="963" t="s">
        <v>262</v>
      </c>
      <c r="E400" s="950">
        <v>3913897891</v>
      </c>
      <c r="F400" s="950">
        <v>222106005</v>
      </c>
      <c r="G400" s="887" t="str">
        <f t="shared" si="1"/>
        <v>02</v>
      </c>
      <c r="H400" s="867" t="str">
        <f t="shared" si="2"/>
        <v>2017</v>
      </c>
      <c r="I400" s="867" t="str">
        <f>VLOOKUP(G400,ZemeData!$B$537:$C$548,2,0)</f>
        <v>II</v>
      </c>
      <c r="J400" s="867" t="str">
        <f>VLOOKUP(D400,ZemeData!$E$524:$F$533,2,0)</f>
        <v xml:space="preserve"> * Státy s vyspělou tržní  </v>
      </c>
      <c r="K400" s="868"/>
      <c r="L400" s="888" t="str">
        <f t="shared" si="3"/>
        <v xml:space="preserve">II2017 * Státy s vyspělou tržní  </v>
      </c>
      <c r="M400" s="979" t="s">
        <v>1429</v>
      </c>
      <c r="N400" s="963">
        <v>58</v>
      </c>
      <c r="O400" s="963" t="s">
        <v>262</v>
      </c>
      <c r="P400" s="950">
        <v>5267366973</v>
      </c>
      <c r="Q400" s="950">
        <v>307331069</v>
      </c>
      <c r="R400" s="739" t="str">
        <f t="shared" si="4"/>
        <v>02</v>
      </c>
      <c r="S400" s="695" t="str">
        <f t="shared" si="5"/>
        <v>2017</v>
      </c>
      <c r="T400" s="695" t="str">
        <f>VLOOKUP(R400,ZemeData!$B$537:$C$548,2,0)</f>
        <v>II</v>
      </c>
      <c r="U400" s="695" t="str">
        <f>VLOOKUP(O400,ZemeData!$B$524:$C$533,2,0)</f>
        <v xml:space="preserve"> * Státy s vyspělou tržní  </v>
      </c>
      <c r="V400" s="721"/>
    </row>
    <row r="401" spans="1:22" ht="25.5" x14ac:dyDescent="0.2">
      <c r="A401" s="737" t="str">
        <f t="shared" si="0"/>
        <v xml:space="preserve">II2017 * Státy s </v>
      </c>
      <c r="B401" s="979" t="s">
        <v>1429</v>
      </c>
      <c r="C401" s="963">
        <v>59</v>
      </c>
      <c r="D401" s="963" t="s">
        <v>263</v>
      </c>
      <c r="E401" s="950">
        <v>19799414</v>
      </c>
      <c r="F401" s="950">
        <v>2055423</v>
      </c>
      <c r="G401" s="887" t="str">
        <f t="shared" si="1"/>
        <v>02</v>
      </c>
      <c r="H401" s="867" t="str">
        <f t="shared" si="2"/>
        <v>2017</v>
      </c>
      <c r="I401" s="867" t="str">
        <f>VLOOKUP(G401,ZemeData!$B$537:$C$548,2,0)</f>
        <v>II</v>
      </c>
      <c r="J401" s="867" t="str">
        <f>VLOOKUP(D401,ZemeData!$E$524:$F$533,2,0)</f>
        <v xml:space="preserve"> * Státy s </v>
      </c>
      <c r="K401" s="868"/>
      <c r="L401" s="888" t="str">
        <f t="shared" si="3"/>
        <v xml:space="preserve">II2017 * Státy s </v>
      </c>
      <c r="M401" s="979" t="s">
        <v>1429</v>
      </c>
      <c r="N401" s="963">
        <v>59</v>
      </c>
      <c r="O401" s="963" t="s">
        <v>263</v>
      </c>
      <c r="P401" s="950">
        <v>74645828</v>
      </c>
      <c r="Q401" s="950">
        <v>2229771</v>
      </c>
      <c r="R401" s="739" t="str">
        <f t="shared" si="4"/>
        <v>02</v>
      </c>
      <c r="S401" s="695" t="str">
        <f t="shared" si="5"/>
        <v>2017</v>
      </c>
      <c r="T401" s="695" t="str">
        <f>VLOOKUP(R401,ZemeData!$B$537:$C$548,2,0)</f>
        <v>II</v>
      </c>
      <c r="U401" s="695" t="str">
        <f>VLOOKUP(O401,ZemeData!$B$524:$C$533,2,0)</f>
        <v xml:space="preserve"> * Státy s </v>
      </c>
      <c r="V401" s="721"/>
    </row>
    <row r="402" spans="1:22" x14ac:dyDescent="0.2">
      <c r="A402" s="737" t="str">
        <f t="shared" si="0"/>
        <v>III2017 * Nespecifikováno</v>
      </c>
      <c r="B402" s="979" t="s">
        <v>1430</v>
      </c>
      <c r="C402" s="963">
        <v>0</v>
      </c>
      <c r="D402" s="963" t="s">
        <v>258</v>
      </c>
      <c r="E402" s="950">
        <v>104575014</v>
      </c>
      <c r="F402" s="950">
        <v>2241487</v>
      </c>
      <c r="G402" s="887" t="str">
        <f t="shared" si="1"/>
        <v>03</v>
      </c>
      <c r="H402" s="867" t="str">
        <f t="shared" si="2"/>
        <v>2017</v>
      </c>
      <c r="I402" s="867" t="str">
        <f>VLOOKUP(G402,ZemeData!$B$537:$C$548,2,0)</f>
        <v>III</v>
      </c>
      <c r="J402" s="867" t="str">
        <f>VLOOKUP(D402,ZemeData!$E$524:$F$533,2,0)</f>
        <v xml:space="preserve"> * Nespecifikováno</v>
      </c>
      <c r="K402" s="868"/>
      <c r="L402" s="888" t="str">
        <f t="shared" si="3"/>
        <v>III2017 * Nespecifikováno</v>
      </c>
      <c r="M402" s="979" t="s">
        <v>1430</v>
      </c>
      <c r="N402" s="963">
        <v>0</v>
      </c>
      <c r="O402" s="963" t="s">
        <v>258</v>
      </c>
      <c r="P402" s="950">
        <v>8168319</v>
      </c>
      <c r="Q402" s="950">
        <v>155617</v>
      </c>
      <c r="R402" s="739" t="str">
        <f t="shared" si="4"/>
        <v>03</v>
      </c>
      <c r="S402" s="695" t="str">
        <f t="shared" si="5"/>
        <v>2017</v>
      </c>
      <c r="T402" s="695" t="str">
        <f>VLOOKUP(R402,ZemeData!$B$537:$C$548,2,0)</f>
        <v>III</v>
      </c>
      <c r="U402" s="695" t="str">
        <f>VLOOKUP(O402,ZemeData!$B$524:$C$533,2,0)</f>
        <v xml:space="preserve"> * Nespecifikováno</v>
      </c>
      <c r="V402" s="721"/>
    </row>
    <row r="403" spans="1:22" x14ac:dyDescent="0.2">
      <c r="A403" s="737" t="str">
        <f t="shared" si="0"/>
        <v>III2017 ** Státy ESVO</v>
      </c>
      <c r="B403" s="979" t="s">
        <v>1430</v>
      </c>
      <c r="C403" s="963">
        <v>2</v>
      </c>
      <c r="D403" s="963" t="s">
        <v>254</v>
      </c>
      <c r="E403" s="950">
        <v>33383414</v>
      </c>
      <c r="F403" s="950">
        <v>4175528</v>
      </c>
      <c r="G403" s="887" t="str">
        <f t="shared" si="1"/>
        <v>03</v>
      </c>
      <c r="H403" s="867" t="str">
        <f t="shared" si="2"/>
        <v>2017</v>
      </c>
      <c r="I403" s="867" t="str">
        <f>VLOOKUP(G403,ZemeData!$B$537:$C$548,2,0)</f>
        <v>III</v>
      </c>
      <c r="J403" s="867" t="str">
        <f>VLOOKUP(D403,ZemeData!$E$524:$F$533,2,0)</f>
        <v xml:space="preserve"> ** Státy ESVO</v>
      </c>
      <c r="K403" s="868"/>
      <c r="L403" s="888" t="str">
        <f t="shared" si="3"/>
        <v>III2017 ** Státy ESVO</v>
      </c>
      <c r="M403" s="979" t="s">
        <v>1430</v>
      </c>
      <c r="N403" s="963">
        <v>2</v>
      </c>
      <c r="O403" s="963" t="s">
        <v>254</v>
      </c>
      <c r="P403" s="950">
        <v>66803434</v>
      </c>
      <c r="Q403" s="950">
        <v>8054322</v>
      </c>
      <c r="R403" s="739" t="str">
        <f t="shared" si="4"/>
        <v>03</v>
      </c>
      <c r="S403" s="695" t="str">
        <f t="shared" si="5"/>
        <v>2017</v>
      </c>
      <c r="T403" s="695" t="str">
        <f>VLOOKUP(R403,ZemeData!$B$537:$C$548,2,0)</f>
        <v>III</v>
      </c>
      <c r="U403" s="695" t="str">
        <f>VLOOKUP(O403,ZemeData!$B$524:$C$533,2,0)</f>
        <v xml:space="preserve"> ** Státy ESVO</v>
      </c>
      <c r="V403" s="721"/>
    </row>
    <row r="404" spans="1:22" x14ac:dyDescent="0.2">
      <c r="A404" s="737" t="str">
        <f t="shared" si="0"/>
        <v>III2017 Dovoz ze zemí OECD</v>
      </c>
      <c r="B404" s="979" t="s">
        <v>1430</v>
      </c>
      <c r="C404" s="963">
        <v>4</v>
      </c>
      <c r="D404" s="963" t="s">
        <v>255</v>
      </c>
      <c r="E404" s="950">
        <v>4550552139</v>
      </c>
      <c r="F404" s="950">
        <v>257789012</v>
      </c>
      <c r="G404" s="887" t="str">
        <f t="shared" si="1"/>
        <v>03</v>
      </c>
      <c r="H404" s="867" t="str">
        <f t="shared" si="2"/>
        <v>2017</v>
      </c>
      <c r="I404" s="867" t="str">
        <f>VLOOKUP(G404,ZemeData!$B$537:$C$548,2,0)</f>
        <v>III</v>
      </c>
      <c r="J404" s="867" t="str">
        <f>VLOOKUP(D404,ZemeData!$E$524:$F$533,2,0)</f>
        <v xml:space="preserve"> Dovoz ze zemí OECD</v>
      </c>
      <c r="K404" s="868"/>
      <c r="L404" s="888" t="str">
        <f t="shared" si="3"/>
        <v>III2017 Vývoz do zemí OECD</v>
      </c>
      <c r="M404" s="979" t="s">
        <v>1430</v>
      </c>
      <c r="N404" s="963">
        <v>4</v>
      </c>
      <c r="O404" s="963" t="s">
        <v>255</v>
      </c>
      <c r="P404" s="950">
        <v>6140705684</v>
      </c>
      <c r="Q404" s="950">
        <v>353851516</v>
      </c>
      <c r="R404" s="739" t="str">
        <f t="shared" si="4"/>
        <v>03</v>
      </c>
      <c r="S404" s="695" t="str">
        <f t="shared" si="5"/>
        <v>2017</v>
      </c>
      <c r="T404" s="695" t="str">
        <f>VLOOKUP(R404,ZemeData!$B$537:$C$548,2,0)</f>
        <v>III</v>
      </c>
      <c r="U404" s="695" t="str">
        <f>VLOOKUP(O404,ZemeData!$B$524:$C$533,2,0)</f>
        <v xml:space="preserve"> Vývoz do zemí OECD</v>
      </c>
      <c r="V404" s="721"/>
    </row>
    <row r="405" spans="1:22" x14ac:dyDescent="0.2">
      <c r="A405" s="737" t="str">
        <f t="shared" si="0"/>
        <v>III2017 * Ostatní */</v>
      </c>
      <c r="B405" s="979" t="s">
        <v>1430</v>
      </c>
      <c r="C405" s="963">
        <v>8</v>
      </c>
      <c r="D405" s="963" t="s">
        <v>259</v>
      </c>
      <c r="E405" s="950">
        <v>107680877</v>
      </c>
      <c r="F405" s="950">
        <v>42335184</v>
      </c>
      <c r="G405" s="887" t="str">
        <f t="shared" si="1"/>
        <v>03</v>
      </c>
      <c r="H405" s="867" t="str">
        <f t="shared" si="2"/>
        <v>2017</v>
      </c>
      <c r="I405" s="867" t="str">
        <f>VLOOKUP(G405,ZemeData!$B$537:$C$548,2,0)</f>
        <v>III</v>
      </c>
      <c r="J405" s="867" t="str">
        <f>VLOOKUP(D405,ZemeData!$E$524:$F$533,2,0)</f>
        <v xml:space="preserve"> * Ostatní */</v>
      </c>
      <c r="K405" s="868"/>
      <c r="L405" s="888" t="str">
        <f t="shared" si="3"/>
        <v>III2017 * Ostatní */</v>
      </c>
      <c r="M405" s="979" t="s">
        <v>1430</v>
      </c>
      <c r="N405" s="963">
        <v>8</v>
      </c>
      <c r="O405" s="963" t="s">
        <v>259</v>
      </c>
      <c r="P405" s="950">
        <v>39012135</v>
      </c>
      <c r="Q405" s="950">
        <v>5765451</v>
      </c>
      <c r="R405" s="739" t="str">
        <f t="shared" si="4"/>
        <v>03</v>
      </c>
      <c r="S405" s="695" t="str">
        <f t="shared" si="5"/>
        <v>2017</v>
      </c>
      <c r="T405" s="695" t="str">
        <f>VLOOKUP(R405,ZemeData!$B$537:$C$548,2,0)</f>
        <v>III</v>
      </c>
      <c r="U405" s="695" t="str">
        <f>VLOOKUP(O405,ZemeData!$B$524:$C$533,2,0)</f>
        <v xml:space="preserve"> * Ostatní */</v>
      </c>
      <c r="V405" s="721"/>
    </row>
    <row r="406" spans="1:22" ht="25.5" x14ac:dyDescent="0.2">
      <c r="A406" s="737" t="str">
        <f t="shared" si="0"/>
        <v>III2017 * Rozvojové země</v>
      </c>
      <c r="B406" s="979" t="s">
        <v>1430</v>
      </c>
      <c r="C406" s="963">
        <v>10</v>
      </c>
      <c r="D406" s="963" t="s">
        <v>260</v>
      </c>
      <c r="E406" s="950">
        <v>210017047</v>
      </c>
      <c r="F406" s="950">
        <v>27190486</v>
      </c>
      <c r="G406" s="887" t="str">
        <f t="shared" si="1"/>
        <v>03</v>
      </c>
      <c r="H406" s="867" t="str">
        <f t="shared" si="2"/>
        <v>2017</v>
      </c>
      <c r="I406" s="867" t="str">
        <f>VLOOKUP(G406,ZemeData!$B$537:$C$548,2,0)</f>
        <v>III</v>
      </c>
      <c r="J406" s="867" t="str">
        <f>VLOOKUP(D406,ZemeData!$E$524:$F$533,2,0)</f>
        <v xml:space="preserve"> * Rozvojové země</v>
      </c>
      <c r="K406" s="868"/>
      <c r="L406" s="888" t="str">
        <f t="shared" si="3"/>
        <v>III2017 * Rozvojové země</v>
      </c>
      <c r="M406" s="979" t="s">
        <v>1430</v>
      </c>
      <c r="N406" s="963">
        <v>10</v>
      </c>
      <c r="O406" s="963" t="s">
        <v>260</v>
      </c>
      <c r="P406" s="950">
        <v>108348105</v>
      </c>
      <c r="Q406" s="950">
        <v>17345448</v>
      </c>
      <c r="R406" s="739" t="str">
        <f t="shared" si="4"/>
        <v>03</v>
      </c>
      <c r="S406" s="695" t="str">
        <f t="shared" si="5"/>
        <v>2017</v>
      </c>
      <c r="T406" s="695" t="str">
        <f>VLOOKUP(R406,ZemeData!$B$537:$C$548,2,0)</f>
        <v>III</v>
      </c>
      <c r="U406" s="695" t="str">
        <f>VLOOKUP(O406,ZemeData!$B$524:$C$533,2,0)</f>
        <v xml:space="preserve"> * Rozvojové země</v>
      </c>
      <c r="V406" s="721"/>
    </row>
    <row r="407" spans="1:22" ht="25.5" x14ac:dyDescent="0.2">
      <c r="A407" s="737" t="str">
        <f t="shared" si="0"/>
        <v>III2017 ** Ostatní státy s vyspělou</v>
      </c>
      <c r="B407" s="979" t="s">
        <v>1430</v>
      </c>
      <c r="C407" s="963">
        <v>32</v>
      </c>
      <c r="D407" s="963" t="s">
        <v>256</v>
      </c>
      <c r="E407" s="950">
        <v>101012454</v>
      </c>
      <c r="F407" s="950">
        <v>19746801</v>
      </c>
      <c r="G407" s="887" t="str">
        <f t="shared" si="1"/>
        <v>03</v>
      </c>
      <c r="H407" s="867" t="str">
        <f t="shared" si="2"/>
        <v>2017</v>
      </c>
      <c r="I407" s="867" t="str">
        <f>VLOOKUP(G407,ZemeData!$B$537:$C$548,2,0)</f>
        <v>III</v>
      </c>
      <c r="J407" s="867" t="str">
        <f>VLOOKUP(D407,ZemeData!$E$524:$F$533,2,0)</f>
        <v xml:space="preserve"> ** Ostatní státy s vyspělou</v>
      </c>
      <c r="K407" s="868"/>
      <c r="L407" s="888" t="str">
        <f t="shared" si="3"/>
        <v>III2017 ** Ostatní státy s vyspělou</v>
      </c>
      <c r="M407" s="979" t="s">
        <v>1430</v>
      </c>
      <c r="N407" s="963">
        <v>32</v>
      </c>
      <c r="O407" s="963" t="s">
        <v>256</v>
      </c>
      <c r="P407" s="950">
        <v>117634758</v>
      </c>
      <c r="Q407" s="950">
        <v>21217530</v>
      </c>
      <c r="R407" s="739" t="str">
        <f t="shared" si="4"/>
        <v>03</v>
      </c>
      <c r="S407" s="695" t="str">
        <f t="shared" si="5"/>
        <v>2017</v>
      </c>
      <c r="T407" s="695" t="str">
        <f>VLOOKUP(R407,ZemeData!$B$537:$C$548,2,0)</f>
        <v>III</v>
      </c>
      <c r="U407" s="695" t="str">
        <f>VLOOKUP(O407,ZemeData!$B$524:$C$533,2,0)</f>
        <v xml:space="preserve"> ** Ostatní státy s vyspělou</v>
      </c>
      <c r="V407" s="721"/>
    </row>
    <row r="408" spans="1:22" ht="51" x14ac:dyDescent="0.2">
      <c r="A408" s="737" t="str">
        <f t="shared" si="0"/>
        <v xml:space="preserve">III2017 * Společenství </v>
      </c>
      <c r="B408" s="979" t="s">
        <v>1430</v>
      </c>
      <c r="C408" s="963">
        <v>55</v>
      </c>
      <c r="D408" s="963" t="s">
        <v>1701</v>
      </c>
      <c r="E408" s="950">
        <v>1638547238</v>
      </c>
      <c r="F408" s="950">
        <v>17665175</v>
      </c>
      <c r="G408" s="887" t="str">
        <f t="shared" si="1"/>
        <v>03</v>
      </c>
      <c r="H408" s="867" t="str">
        <f t="shared" si="2"/>
        <v>2017</v>
      </c>
      <c r="I408" s="867" t="str">
        <f>VLOOKUP(G408,ZemeData!$B$537:$C$548,2,0)</f>
        <v>III</v>
      </c>
      <c r="J408" s="867" t="str">
        <f>VLOOKUP(D408,ZemeData!$E$524:$F$533,2,0)</f>
        <v xml:space="preserve"> * Společenství </v>
      </c>
      <c r="K408" s="868"/>
      <c r="L408" s="888" t="str">
        <f t="shared" si="3"/>
        <v xml:space="preserve">III2017 * Společenství </v>
      </c>
      <c r="M408" s="979" t="s">
        <v>1430</v>
      </c>
      <c r="N408" s="963">
        <v>55</v>
      </c>
      <c r="O408" s="963" t="s">
        <v>1701</v>
      </c>
      <c r="P408" s="950">
        <v>85296991</v>
      </c>
      <c r="Q408" s="950">
        <v>11380595</v>
      </c>
      <c r="R408" s="739" t="str">
        <f t="shared" si="4"/>
        <v>03</v>
      </c>
      <c r="S408" s="695" t="str">
        <f t="shared" si="5"/>
        <v>2017</v>
      </c>
      <c r="T408" s="695" t="str">
        <f>VLOOKUP(R408,ZemeData!$B$537:$C$548,2,0)</f>
        <v>III</v>
      </c>
      <c r="U408" s="695" t="str">
        <f>VLOOKUP(O408,ZemeData!$B$524:$C$533,2,0)</f>
        <v xml:space="preserve"> * Společenství </v>
      </c>
      <c r="V408" s="721"/>
    </row>
    <row r="409" spans="1:22" x14ac:dyDescent="0.2">
      <c r="A409" s="737" t="str">
        <f t="shared" si="0"/>
        <v>III2017 ** Státy EU 28</v>
      </c>
      <c r="B409" s="979" t="s">
        <v>1430</v>
      </c>
      <c r="C409" s="963">
        <v>56</v>
      </c>
      <c r="D409" s="963" t="s">
        <v>257</v>
      </c>
      <c r="E409" s="950">
        <v>4487429573</v>
      </c>
      <c r="F409" s="950">
        <v>232799677</v>
      </c>
      <c r="G409" s="887" t="str">
        <f t="shared" si="1"/>
        <v>03</v>
      </c>
      <c r="H409" s="867" t="str">
        <f t="shared" si="2"/>
        <v>2017</v>
      </c>
      <c r="I409" s="867" t="str">
        <f>VLOOKUP(G409,ZemeData!$B$537:$C$548,2,0)</f>
        <v>III</v>
      </c>
      <c r="J409" s="867" t="str">
        <f>VLOOKUP(D409,ZemeData!$E$524:$F$533,2,0)</f>
        <v xml:space="preserve"> ** Státy EU 28</v>
      </c>
      <c r="K409" s="868"/>
      <c r="L409" s="888" t="str">
        <f t="shared" si="3"/>
        <v>III2017 ** Státy EU 28</v>
      </c>
      <c r="M409" s="979" t="s">
        <v>1430</v>
      </c>
      <c r="N409" s="963">
        <v>56</v>
      </c>
      <c r="O409" s="963" t="s">
        <v>257</v>
      </c>
      <c r="P409" s="950">
        <v>6077811874</v>
      </c>
      <c r="Q409" s="950">
        <v>333125098</v>
      </c>
      <c r="R409" s="739" t="str">
        <f t="shared" si="4"/>
        <v>03</v>
      </c>
      <c r="S409" s="695" t="str">
        <f t="shared" si="5"/>
        <v>2017</v>
      </c>
      <c r="T409" s="695" t="str">
        <f>VLOOKUP(R409,ZemeData!$B$537:$C$548,2,0)</f>
        <v>III</v>
      </c>
      <c r="U409" s="695" t="str">
        <f>VLOOKUP(O409,ZemeData!$B$524:$C$533,2,0)</f>
        <v xml:space="preserve"> ** Státy EU 28</v>
      </c>
      <c r="V409" s="721"/>
    </row>
    <row r="410" spans="1:22" ht="25.5" x14ac:dyDescent="0.2">
      <c r="A410" s="737" t="str">
        <f t="shared" si="0"/>
        <v xml:space="preserve">III2017 * Státy s vyspělou tržní  </v>
      </c>
      <c r="B410" s="979" t="s">
        <v>1430</v>
      </c>
      <c r="C410" s="963">
        <v>58</v>
      </c>
      <c r="D410" s="963" t="s">
        <v>262</v>
      </c>
      <c r="E410" s="950">
        <v>4621825440</v>
      </c>
      <c r="F410" s="950">
        <v>256722006</v>
      </c>
      <c r="G410" s="887" t="str">
        <f t="shared" si="1"/>
        <v>03</v>
      </c>
      <c r="H410" s="867" t="str">
        <f t="shared" si="2"/>
        <v>2017</v>
      </c>
      <c r="I410" s="867" t="str">
        <f>VLOOKUP(G410,ZemeData!$B$537:$C$548,2,0)</f>
        <v>III</v>
      </c>
      <c r="J410" s="867" t="str">
        <f>VLOOKUP(D410,ZemeData!$E$524:$F$533,2,0)</f>
        <v xml:space="preserve"> * Státy s vyspělou tržní  </v>
      </c>
      <c r="K410" s="868"/>
      <c r="L410" s="888" t="str">
        <f t="shared" si="3"/>
        <v xml:space="preserve">III2017 * Státy s vyspělou tržní  </v>
      </c>
      <c r="M410" s="979" t="s">
        <v>1430</v>
      </c>
      <c r="N410" s="963">
        <v>58</v>
      </c>
      <c r="O410" s="963" t="s">
        <v>262</v>
      </c>
      <c r="P410" s="950">
        <v>6262250066</v>
      </c>
      <c r="Q410" s="950">
        <v>362396950</v>
      </c>
      <c r="R410" s="739" t="str">
        <f t="shared" si="4"/>
        <v>03</v>
      </c>
      <c r="S410" s="695" t="str">
        <f t="shared" si="5"/>
        <v>2017</v>
      </c>
      <c r="T410" s="695" t="str">
        <f>VLOOKUP(R410,ZemeData!$B$537:$C$548,2,0)</f>
        <v>III</v>
      </c>
      <c r="U410" s="695" t="str">
        <f>VLOOKUP(O410,ZemeData!$B$524:$C$533,2,0)</f>
        <v xml:space="preserve"> * Státy s vyspělou tržní  </v>
      </c>
      <c r="V410" s="721"/>
    </row>
    <row r="411" spans="1:22" ht="25.5" x14ac:dyDescent="0.2">
      <c r="A411" s="737" t="str">
        <f t="shared" si="0"/>
        <v xml:space="preserve">III2017 * Státy s </v>
      </c>
      <c r="B411" s="979" t="s">
        <v>1430</v>
      </c>
      <c r="C411" s="963">
        <v>59</v>
      </c>
      <c r="D411" s="963" t="s">
        <v>263</v>
      </c>
      <c r="E411" s="950">
        <v>24300859</v>
      </c>
      <c r="F411" s="950">
        <v>2343629</v>
      </c>
      <c r="G411" s="887" t="str">
        <f t="shared" si="1"/>
        <v>03</v>
      </c>
      <c r="H411" s="867" t="str">
        <f t="shared" si="2"/>
        <v>2017</v>
      </c>
      <c r="I411" s="867" t="str">
        <f>VLOOKUP(G411,ZemeData!$B$537:$C$548,2,0)</f>
        <v>III</v>
      </c>
      <c r="J411" s="867" t="str">
        <f>VLOOKUP(D411,ZemeData!$E$524:$F$533,2,0)</f>
        <v xml:space="preserve"> * Státy s </v>
      </c>
      <c r="K411" s="868"/>
      <c r="L411" s="888" t="str">
        <f t="shared" si="3"/>
        <v xml:space="preserve">III2017 * Státy s </v>
      </c>
      <c r="M411" s="979" t="s">
        <v>1430</v>
      </c>
      <c r="N411" s="963">
        <v>59</v>
      </c>
      <c r="O411" s="963" t="s">
        <v>263</v>
      </c>
      <c r="P411" s="950">
        <v>53982443</v>
      </c>
      <c r="Q411" s="950">
        <v>2506781</v>
      </c>
      <c r="R411" s="739" t="str">
        <f t="shared" si="4"/>
        <v>03</v>
      </c>
      <c r="S411" s="695" t="str">
        <f t="shared" si="5"/>
        <v>2017</v>
      </c>
      <c r="T411" s="695" t="str">
        <f>VLOOKUP(R411,ZemeData!$B$537:$C$548,2,0)</f>
        <v>III</v>
      </c>
      <c r="U411" s="695" t="str">
        <f>VLOOKUP(O411,ZemeData!$B$524:$C$533,2,0)</f>
        <v xml:space="preserve"> * Státy s </v>
      </c>
      <c r="V411" s="721"/>
    </row>
    <row r="412" spans="1:22" x14ac:dyDescent="0.2">
      <c r="A412" s="737" t="str">
        <f t="shared" si="0"/>
        <v>IV2017 * Nespecifikováno</v>
      </c>
      <c r="B412" s="979" t="s">
        <v>1486</v>
      </c>
      <c r="C412" s="963">
        <v>0</v>
      </c>
      <c r="D412" s="963" t="s">
        <v>258</v>
      </c>
      <c r="E412" s="950">
        <v>93270258</v>
      </c>
      <c r="F412" s="950">
        <v>1830119</v>
      </c>
      <c r="G412" s="887" t="str">
        <f t="shared" si="1"/>
        <v>04</v>
      </c>
      <c r="H412" s="867" t="str">
        <f t="shared" si="2"/>
        <v>2017</v>
      </c>
      <c r="I412" s="867" t="str">
        <f>VLOOKUP(G412,ZemeData!$B$537:$C$548,2,0)</f>
        <v>IV</v>
      </c>
      <c r="J412" s="867" t="str">
        <f>VLOOKUP(D412,ZemeData!$E$524:$F$533,2,0)</f>
        <v xml:space="preserve"> * Nespecifikováno</v>
      </c>
      <c r="K412" s="868"/>
      <c r="L412" s="888" t="str">
        <f t="shared" si="3"/>
        <v>IV2017 * Nespecifikováno</v>
      </c>
      <c r="M412" s="979" t="s">
        <v>1486</v>
      </c>
      <c r="N412" s="963">
        <v>0</v>
      </c>
      <c r="O412" s="963" t="s">
        <v>258</v>
      </c>
      <c r="P412" s="950">
        <v>13300517</v>
      </c>
      <c r="Q412" s="950">
        <v>223182</v>
      </c>
      <c r="R412" s="739" t="str">
        <f t="shared" si="4"/>
        <v>04</v>
      </c>
      <c r="S412" s="695" t="str">
        <f t="shared" si="5"/>
        <v>2017</v>
      </c>
      <c r="T412" s="695" t="str">
        <f>VLOOKUP(R412,ZemeData!$B$537:$C$548,2,0)</f>
        <v>IV</v>
      </c>
      <c r="U412" s="695" t="str">
        <f>VLOOKUP(O412,ZemeData!$B$524:$C$533,2,0)</f>
        <v xml:space="preserve"> * Nespecifikováno</v>
      </c>
      <c r="V412" s="721"/>
    </row>
    <row r="413" spans="1:22" x14ac:dyDescent="0.2">
      <c r="A413" s="737" t="str">
        <f t="shared" si="0"/>
        <v>IV2017 ** Státy ESVO</v>
      </c>
      <c r="B413" s="979" t="s">
        <v>1486</v>
      </c>
      <c r="C413" s="963">
        <v>2</v>
      </c>
      <c r="D413" s="963" t="s">
        <v>254</v>
      </c>
      <c r="E413" s="950">
        <v>23746521</v>
      </c>
      <c r="F413" s="950">
        <v>3317684</v>
      </c>
      <c r="G413" s="887" t="str">
        <f t="shared" si="1"/>
        <v>04</v>
      </c>
      <c r="H413" s="867" t="str">
        <f t="shared" si="2"/>
        <v>2017</v>
      </c>
      <c r="I413" s="867" t="str">
        <f>VLOOKUP(G413,ZemeData!$B$537:$C$548,2,0)</f>
        <v>IV</v>
      </c>
      <c r="J413" s="867" t="str">
        <f>VLOOKUP(D413,ZemeData!$E$524:$F$533,2,0)</f>
        <v xml:space="preserve"> ** Státy ESVO</v>
      </c>
      <c r="K413" s="868"/>
      <c r="L413" s="888" t="str">
        <f t="shared" si="3"/>
        <v>IV2017 ** Státy ESVO</v>
      </c>
      <c r="M413" s="979" t="s">
        <v>1486</v>
      </c>
      <c r="N413" s="963">
        <v>2</v>
      </c>
      <c r="O413" s="963" t="s">
        <v>254</v>
      </c>
      <c r="P413" s="950">
        <v>48744246</v>
      </c>
      <c r="Q413" s="950">
        <v>6406822</v>
      </c>
      <c r="R413" s="739" t="str">
        <f t="shared" si="4"/>
        <v>04</v>
      </c>
      <c r="S413" s="695" t="str">
        <f t="shared" si="5"/>
        <v>2017</v>
      </c>
      <c r="T413" s="695" t="str">
        <f>VLOOKUP(R413,ZemeData!$B$537:$C$548,2,0)</f>
        <v>IV</v>
      </c>
      <c r="U413" s="695" t="str">
        <f>VLOOKUP(O413,ZemeData!$B$524:$C$533,2,0)</f>
        <v xml:space="preserve"> ** Státy ESVO</v>
      </c>
      <c r="V413" s="721"/>
    </row>
    <row r="414" spans="1:22" x14ac:dyDescent="0.2">
      <c r="A414" s="737" t="str">
        <f t="shared" si="0"/>
        <v>IV2017 Dovoz ze zemí OECD</v>
      </c>
      <c r="B414" s="979" t="s">
        <v>1486</v>
      </c>
      <c r="C414" s="963">
        <v>4</v>
      </c>
      <c r="D414" s="963" t="s">
        <v>255</v>
      </c>
      <c r="E414" s="950">
        <v>3996064742</v>
      </c>
      <c r="F414" s="950">
        <v>218197856</v>
      </c>
      <c r="G414" s="887" t="str">
        <f t="shared" si="1"/>
        <v>04</v>
      </c>
      <c r="H414" s="867" t="str">
        <f t="shared" si="2"/>
        <v>2017</v>
      </c>
      <c r="I414" s="867" t="str">
        <f>VLOOKUP(G414,ZemeData!$B$537:$C$548,2,0)</f>
        <v>IV</v>
      </c>
      <c r="J414" s="867" t="str">
        <f>VLOOKUP(D414,ZemeData!$E$524:$F$533,2,0)</f>
        <v xml:space="preserve"> Dovoz ze zemí OECD</v>
      </c>
      <c r="K414" s="868"/>
      <c r="L414" s="888" t="str">
        <f t="shared" si="3"/>
        <v>IV2017 Vývoz do zemí OECD</v>
      </c>
      <c r="M414" s="979" t="s">
        <v>1486</v>
      </c>
      <c r="N414" s="963">
        <v>4</v>
      </c>
      <c r="O414" s="963" t="s">
        <v>255</v>
      </c>
      <c r="P414" s="950">
        <v>5287637676</v>
      </c>
      <c r="Q414" s="950">
        <v>295831911</v>
      </c>
      <c r="R414" s="739" t="str">
        <f t="shared" si="4"/>
        <v>04</v>
      </c>
      <c r="S414" s="695" t="str">
        <f t="shared" si="5"/>
        <v>2017</v>
      </c>
      <c r="T414" s="695" t="str">
        <f>VLOOKUP(R414,ZemeData!$B$537:$C$548,2,0)</f>
        <v>IV</v>
      </c>
      <c r="U414" s="695" t="str">
        <f>VLOOKUP(O414,ZemeData!$B$524:$C$533,2,0)</f>
        <v xml:space="preserve"> Vývoz do zemí OECD</v>
      </c>
      <c r="V414" s="721"/>
    </row>
    <row r="415" spans="1:22" x14ac:dyDescent="0.2">
      <c r="A415" s="737" t="str">
        <f t="shared" si="0"/>
        <v>IV2017 * Ostatní */</v>
      </c>
      <c r="B415" s="979" t="s">
        <v>1486</v>
      </c>
      <c r="C415" s="963">
        <v>8</v>
      </c>
      <c r="D415" s="963" t="s">
        <v>259</v>
      </c>
      <c r="E415" s="950">
        <v>93245700</v>
      </c>
      <c r="F415" s="950">
        <v>36687593</v>
      </c>
      <c r="G415" s="887" t="str">
        <f t="shared" si="1"/>
        <v>04</v>
      </c>
      <c r="H415" s="867" t="str">
        <f t="shared" si="2"/>
        <v>2017</v>
      </c>
      <c r="I415" s="867" t="str">
        <f>VLOOKUP(G415,ZemeData!$B$537:$C$548,2,0)</f>
        <v>IV</v>
      </c>
      <c r="J415" s="867" t="str">
        <f>VLOOKUP(D415,ZemeData!$E$524:$F$533,2,0)</f>
        <v xml:space="preserve"> * Ostatní */</v>
      </c>
      <c r="K415" s="868"/>
      <c r="L415" s="888" t="str">
        <f t="shared" si="3"/>
        <v>IV2017 * Ostatní */</v>
      </c>
      <c r="M415" s="979" t="s">
        <v>1486</v>
      </c>
      <c r="N415" s="963">
        <v>8</v>
      </c>
      <c r="O415" s="963" t="s">
        <v>259</v>
      </c>
      <c r="P415" s="950">
        <v>30958549</v>
      </c>
      <c r="Q415" s="950">
        <v>4445495</v>
      </c>
      <c r="R415" s="739" t="str">
        <f t="shared" si="4"/>
        <v>04</v>
      </c>
      <c r="S415" s="695" t="str">
        <f t="shared" si="5"/>
        <v>2017</v>
      </c>
      <c r="T415" s="695" t="str">
        <f>VLOOKUP(R415,ZemeData!$B$537:$C$548,2,0)</f>
        <v>IV</v>
      </c>
      <c r="U415" s="695" t="str">
        <f>VLOOKUP(O415,ZemeData!$B$524:$C$533,2,0)</f>
        <v xml:space="preserve"> * Ostatní */</v>
      </c>
      <c r="V415" s="721"/>
    </row>
    <row r="416" spans="1:22" ht="25.5" x14ac:dyDescent="0.2">
      <c r="A416" s="737" t="str">
        <f t="shared" si="0"/>
        <v>IV2017 * Rozvojové země</v>
      </c>
      <c r="B416" s="979" t="s">
        <v>1486</v>
      </c>
      <c r="C416" s="963">
        <v>10</v>
      </c>
      <c r="D416" s="963" t="s">
        <v>260</v>
      </c>
      <c r="E416" s="950">
        <v>263932438</v>
      </c>
      <c r="F416" s="950">
        <v>24696325</v>
      </c>
      <c r="G416" s="887" t="str">
        <f t="shared" si="1"/>
        <v>04</v>
      </c>
      <c r="H416" s="867" t="str">
        <f t="shared" si="2"/>
        <v>2017</v>
      </c>
      <c r="I416" s="867" t="str">
        <f>VLOOKUP(G416,ZemeData!$B$537:$C$548,2,0)</f>
        <v>IV</v>
      </c>
      <c r="J416" s="867" t="str">
        <f>VLOOKUP(D416,ZemeData!$E$524:$F$533,2,0)</f>
        <v xml:space="preserve"> * Rozvojové země</v>
      </c>
      <c r="K416" s="868"/>
      <c r="L416" s="888" t="str">
        <f t="shared" si="3"/>
        <v>IV2017 * Rozvojové země</v>
      </c>
      <c r="M416" s="979" t="s">
        <v>1486</v>
      </c>
      <c r="N416" s="963">
        <v>10</v>
      </c>
      <c r="O416" s="963" t="s">
        <v>260</v>
      </c>
      <c r="P416" s="950">
        <v>90300849</v>
      </c>
      <c r="Q416" s="950">
        <v>13358281</v>
      </c>
      <c r="R416" s="739" t="str">
        <f t="shared" si="4"/>
        <v>04</v>
      </c>
      <c r="S416" s="695" t="str">
        <f t="shared" si="5"/>
        <v>2017</v>
      </c>
      <c r="T416" s="695" t="str">
        <f>VLOOKUP(R416,ZemeData!$B$537:$C$548,2,0)</f>
        <v>IV</v>
      </c>
      <c r="U416" s="695" t="str">
        <f>VLOOKUP(O416,ZemeData!$B$524:$C$533,2,0)</f>
        <v xml:space="preserve"> * Rozvojové země</v>
      </c>
      <c r="V416" s="721"/>
    </row>
    <row r="417" spans="1:22" ht="25.5" x14ac:dyDescent="0.2">
      <c r="A417" s="737" t="str">
        <f t="shared" si="0"/>
        <v>IV2017 ** Ostatní státy s vyspělou</v>
      </c>
      <c r="B417" s="979" t="s">
        <v>1486</v>
      </c>
      <c r="C417" s="963">
        <v>32</v>
      </c>
      <c r="D417" s="963" t="s">
        <v>256</v>
      </c>
      <c r="E417" s="950">
        <v>83379964</v>
      </c>
      <c r="F417" s="950">
        <v>17954396</v>
      </c>
      <c r="G417" s="887" t="str">
        <f t="shared" si="1"/>
        <v>04</v>
      </c>
      <c r="H417" s="867" t="str">
        <f t="shared" si="2"/>
        <v>2017</v>
      </c>
      <c r="I417" s="867" t="str">
        <f>VLOOKUP(G417,ZemeData!$B$537:$C$548,2,0)</f>
        <v>IV</v>
      </c>
      <c r="J417" s="867" t="str">
        <f>VLOOKUP(D417,ZemeData!$E$524:$F$533,2,0)</f>
        <v xml:space="preserve"> ** Ostatní státy s vyspělou</v>
      </c>
      <c r="K417" s="868"/>
      <c r="L417" s="888" t="str">
        <f t="shared" si="3"/>
        <v>IV2017 ** Ostatní státy s vyspělou</v>
      </c>
      <c r="M417" s="979" t="s">
        <v>1486</v>
      </c>
      <c r="N417" s="963">
        <v>32</v>
      </c>
      <c r="O417" s="963" t="s">
        <v>256</v>
      </c>
      <c r="P417" s="950">
        <v>105021059</v>
      </c>
      <c r="Q417" s="950">
        <v>16413650</v>
      </c>
      <c r="R417" s="739" t="str">
        <f t="shared" si="4"/>
        <v>04</v>
      </c>
      <c r="S417" s="695" t="str">
        <f t="shared" si="5"/>
        <v>2017</v>
      </c>
      <c r="T417" s="695" t="str">
        <f>VLOOKUP(R417,ZemeData!$B$537:$C$548,2,0)</f>
        <v>IV</v>
      </c>
      <c r="U417" s="695" t="str">
        <f>VLOOKUP(O417,ZemeData!$B$524:$C$533,2,0)</f>
        <v xml:space="preserve"> ** Ostatní státy s vyspělou</v>
      </c>
      <c r="V417" s="721"/>
    </row>
    <row r="418" spans="1:22" ht="51" x14ac:dyDescent="0.2">
      <c r="A418" s="737" t="str">
        <f t="shared" si="0"/>
        <v xml:space="preserve">IV2017 * Společenství </v>
      </c>
      <c r="B418" s="979" t="s">
        <v>1486</v>
      </c>
      <c r="C418" s="963">
        <v>55</v>
      </c>
      <c r="D418" s="963" t="s">
        <v>1701</v>
      </c>
      <c r="E418" s="950">
        <v>1716356365</v>
      </c>
      <c r="F418" s="950">
        <v>15553591</v>
      </c>
      <c r="G418" s="887" t="str">
        <f t="shared" si="1"/>
        <v>04</v>
      </c>
      <c r="H418" s="867" t="str">
        <f t="shared" si="2"/>
        <v>2017</v>
      </c>
      <c r="I418" s="867" t="str">
        <f>VLOOKUP(G418,ZemeData!$B$537:$C$548,2,0)</f>
        <v>IV</v>
      </c>
      <c r="J418" s="867" t="str">
        <f>VLOOKUP(D418,ZemeData!$E$524:$F$533,2,0)</f>
        <v xml:space="preserve"> * Společenství </v>
      </c>
      <c r="K418" s="868"/>
      <c r="L418" s="888" t="str">
        <f t="shared" si="3"/>
        <v xml:space="preserve">IV2017 * Společenství </v>
      </c>
      <c r="M418" s="979" t="s">
        <v>1486</v>
      </c>
      <c r="N418" s="963">
        <v>55</v>
      </c>
      <c r="O418" s="963" t="s">
        <v>1701</v>
      </c>
      <c r="P418" s="950">
        <v>68997220</v>
      </c>
      <c r="Q418" s="950">
        <v>10215811</v>
      </c>
      <c r="R418" s="739" t="str">
        <f t="shared" si="4"/>
        <v>04</v>
      </c>
      <c r="S418" s="695" t="str">
        <f t="shared" si="5"/>
        <v>2017</v>
      </c>
      <c r="T418" s="695" t="str">
        <f>VLOOKUP(R418,ZemeData!$B$537:$C$548,2,0)</f>
        <v>IV</v>
      </c>
      <c r="U418" s="695" t="str">
        <f>VLOOKUP(O418,ZemeData!$B$524:$C$533,2,0)</f>
        <v xml:space="preserve"> * Společenství </v>
      </c>
      <c r="V418" s="721"/>
    </row>
    <row r="419" spans="1:22" x14ac:dyDescent="0.2">
      <c r="A419" s="737" t="str">
        <f t="shared" si="0"/>
        <v>IV2017 ** Státy EU 28</v>
      </c>
      <c r="B419" s="979" t="s">
        <v>1486</v>
      </c>
      <c r="C419" s="963">
        <v>56</v>
      </c>
      <c r="D419" s="963" t="s">
        <v>257</v>
      </c>
      <c r="E419" s="950">
        <v>3963117015</v>
      </c>
      <c r="F419" s="950">
        <v>195342091</v>
      </c>
      <c r="G419" s="887" t="str">
        <f t="shared" si="1"/>
        <v>04</v>
      </c>
      <c r="H419" s="867" t="str">
        <f t="shared" si="2"/>
        <v>2017</v>
      </c>
      <c r="I419" s="867" t="str">
        <f>VLOOKUP(G419,ZemeData!$B$537:$C$548,2,0)</f>
        <v>IV</v>
      </c>
      <c r="J419" s="867" t="str">
        <f>VLOOKUP(D419,ZemeData!$E$524:$F$533,2,0)</f>
        <v xml:space="preserve"> ** Státy EU 28</v>
      </c>
      <c r="K419" s="868"/>
      <c r="L419" s="888" t="str">
        <f t="shared" si="3"/>
        <v>IV2017 ** Státy EU 28</v>
      </c>
      <c r="M419" s="979" t="s">
        <v>1486</v>
      </c>
      <c r="N419" s="963">
        <v>56</v>
      </c>
      <c r="O419" s="963" t="s">
        <v>257</v>
      </c>
      <c r="P419" s="950">
        <v>5233506947</v>
      </c>
      <c r="Q419" s="950">
        <v>279890802</v>
      </c>
      <c r="R419" s="739" t="str">
        <f t="shared" si="4"/>
        <v>04</v>
      </c>
      <c r="S419" s="695" t="str">
        <f t="shared" si="5"/>
        <v>2017</v>
      </c>
      <c r="T419" s="695" t="str">
        <f>VLOOKUP(R419,ZemeData!$B$537:$C$548,2,0)</f>
        <v>IV</v>
      </c>
      <c r="U419" s="695" t="str">
        <f>VLOOKUP(O419,ZemeData!$B$524:$C$533,2,0)</f>
        <v xml:space="preserve"> ** Státy EU 28</v>
      </c>
      <c r="V419" s="721"/>
    </row>
    <row r="420" spans="1:22" ht="25.5" x14ac:dyDescent="0.2">
      <c r="A420" s="737" t="str">
        <f t="shared" si="0"/>
        <v xml:space="preserve">IV2017 * Státy s vyspělou tržní  </v>
      </c>
      <c r="B420" s="979" t="s">
        <v>1486</v>
      </c>
      <c r="C420" s="963">
        <v>58</v>
      </c>
      <c r="D420" s="963" t="s">
        <v>262</v>
      </c>
      <c r="E420" s="950">
        <v>4070243500</v>
      </c>
      <c r="F420" s="950">
        <v>216614171</v>
      </c>
      <c r="G420" s="887" t="str">
        <f t="shared" si="1"/>
        <v>04</v>
      </c>
      <c r="H420" s="867" t="str">
        <f t="shared" si="2"/>
        <v>2017</v>
      </c>
      <c r="I420" s="867" t="str">
        <f>VLOOKUP(G420,ZemeData!$B$537:$C$548,2,0)</f>
        <v>IV</v>
      </c>
      <c r="J420" s="867" t="str">
        <f>VLOOKUP(D420,ZemeData!$E$524:$F$533,2,0)</f>
        <v xml:space="preserve"> * Státy s vyspělou tržní  </v>
      </c>
      <c r="K420" s="868"/>
      <c r="L420" s="888" t="str">
        <f t="shared" si="3"/>
        <v xml:space="preserve">IV2017 * Státy s vyspělou tržní  </v>
      </c>
      <c r="M420" s="979" t="s">
        <v>1486</v>
      </c>
      <c r="N420" s="963">
        <v>58</v>
      </c>
      <c r="O420" s="963" t="s">
        <v>262</v>
      </c>
      <c r="P420" s="950">
        <v>5387272252</v>
      </c>
      <c r="Q420" s="950">
        <v>302711274</v>
      </c>
      <c r="R420" s="739" t="str">
        <f t="shared" si="4"/>
        <v>04</v>
      </c>
      <c r="S420" s="695" t="str">
        <f t="shared" si="5"/>
        <v>2017</v>
      </c>
      <c r="T420" s="695" t="str">
        <f>VLOOKUP(R420,ZemeData!$B$537:$C$548,2,0)</f>
        <v>IV</v>
      </c>
      <c r="U420" s="695" t="str">
        <f>VLOOKUP(O420,ZemeData!$B$524:$C$533,2,0)</f>
        <v xml:space="preserve"> * Státy s vyspělou tržní  </v>
      </c>
      <c r="V420" s="721"/>
    </row>
    <row r="421" spans="1:22" ht="25.5" x14ac:dyDescent="0.2">
      <c r="A421" s="737" t="str">
        <f t="shared" si="0"/>
        <v xml:space="preserve">IV2017 * Státy s </v>
      </c>
      <c r="B421" s="979" t="s">
        <v>1486</v>
      </c>
      <c r="C421" s="963">
        <v>59</v>
      </c>
      <c r="D421" s="963" t="s">
        <v>263</v>
      </c>
      <c r="E421" s="950">
        <v>23432593</v>
      </c>
      <c r="F421" s="950">
        <v>1720178</v>
      </c>
      <c r="G421" s="887" t="str">
        <f t="shared" si="1"/>
        <v>04</v>
      </c>
      <c r="H421" s="867" t="str">
        <f t="shared" si="2"/>
        <v>2017</v>
      </c>
      <c r="I421" s="867" t="str">
        <f>VLOOKUP(G421,ZemeData!$B$537:$C$548,2,0)</f>
        <v>IV</v>
      </c>
      <c r="J421" s="867" t="str">
        <f>VLOOKUP(D421,ZemeData!$E$524:$F$533,2,0)</f>
        <v xml:space="preserve"> * Státy s </v>
      </c>
      <c r="K421" s="868"/>
      <c r="L421" s="888" t="str">
        <f t="shared" si="3"/>
        <v xml:space="preserve">IV2017 * Státy s </v>
      </c>
      <c r="M421" s="979" t="s">
        <v>1486</v>
      </c>
      <c r="N421" s="963">
        <v>59</v>
      </c>
      <c r="O421" s="963" t="s">
        <v>263</v>
      </c>
      <c r="P421" s="950">
        <v>29050639</v>
      </c>
      <c r="Q421" s="950">
        <v>1944148</v>
      </c>
      <c r="R421" s="739" t="str">
        <f t="shared" si="4"/>
        <v>04</v>
      </c>
      <c r="S421" s="695" t="str">
        <f t="shared" si="5"/>
        <v>2017</v>
      </c>
      <c r="T421" s="695" t="str">
        <f>VLOOKUP(R421,ZemeData!$B$537:$C$548,2,0)</f>
        <v>IV</v>
      </c>
      <c r="U421" s="695" t="str">
        <f>VLOOKUP(O421,ZemeData!$B$524:$C$533,2,0)</f>
        <v xml:space="preserve"> * Státy s </v>
      </c>
      <c r="V421" s="721"/>
    </row>
    <row r="422" spans="1:22" x14ac:dyDescent="0.2">
      <c r="A422" s="737" t="str">
        <f t="shared" si="0"/>
        <v>V2017 * Nespecifikováno</v>
      </c>
      <c r="B422" s="979" t="s">
        <v>1493</v>
      </c>
      <c r="C422" s="963">
        <v>0</v>
      </c>
      <c r="D422" s="963" t="s">
        <v>258</v>
      </c>
      <c r="E422" s="950">
        <v>65508634</v>
      </c>
      <c r="F422" s="950">
        <v>1698626</v>
      </c>
      <c r="G422" s="887" t="str">
        <f t="shared" si="1"/>
        <v>05</v>
      </c>
      <c r="H422" s="867" t="str">
        <f t="shared" si="2"/>
        <v>2017</v>
      </c>
      <c r="I422" s="867" t="str">
        <f>VLOOKUP(G422,ZemeData!$B$537:$C$548,2,0)</f>
        <v>V</v>
      </c>
      <c r="J422" s="867" t="str">
        <f>VLOOKUP(D422,ZemeData!$E$524:$F$533,2,0)</f>
        <v xml:space="preserve"> * Nespecifikováno</v>
      </c>
      <c r="K422" s="868"/>
      <c r="L422" s="888" t="str">
        <f t="shared" si="3"/>
        <v>V2017 * Nespecifikováno</v>
      </c>
      <c r="M422" s="979" t="s">
        <v>1493</v>
      </c>
      <c r="N422" s="963">
        <v>0</v>
      </c>
      <c r="O422" s="963" t="s">
        <v>258</v>
      </c>
      <c r="P422" s="950">
        <v>14180896</v>
      </c>
      <c r="Q422" s="950">
        <v>237536</v>
      </c>
      <c r="R422" s="739" t="str">
        <f t="shared" si="4"/>
        <v>05</v>
      </c>
      <c r="S422" s="695" t="str">
        <f t="shared" si="5"/>
        <v>2017</v>
      </c>
      <c r="T422" s="695" t="str">
        <f>VLOOKUP(R422,ZemeData!$B$537:$C$548,2,0)</f>
        <v>V</v>
      </c>
      <c r="U422" s="695" t="str">
        <f>VLOOKUP(O422,ZemeData!$B$524:$C$533,2,0)</f>
        <v xml:space="preserve"> * Nespecifikováno</v>
      </c>
      <c r="V422" s="721"/>
    </row>
    <row r="423" spans="1:22" x14ac:dyDescent="0.2">
      <c r="A423" s="737" t="str">
        <f t="shared" si="0"/>
        <v>V2017 ** Státy ESVO</v>
      </c>
      <c r="B423" s="979" t="s">
        <v>1493</v>
      </c>
      <c r="C423" s="963">
        <v>2</v>
      </c>
      <c r="D423" s="963" t="s">
        <v>254</v>
      </c>
      <c r="E423" s="950">
        <v>30142260</v>
      </c>
      <c r="F423" s="950">
        <v>3929522</v>
      </c>
      <c r="G423" s="887" t="str">
        <f t="shared" si="1"/>
        <v>05</v>
      </c>
      <c r="H423" s="867" t="str">
        <f t="shared" si="2"/>
        <v>2017</v>
      </c>
      <c r="I423" s="867" t="str">
        <f>VLOOKUP(G423,ZemeData!$B$537:$C$548,2,0)</f>
        <v>V</v>
      </c>
      <c r="J423" s="867" t="str">
        <f>VLOOKUP(D423,ZemeData!$E$524:$F$533,2,0)</f>
        <v xml:space="preserve"> ** Státy ESVO</v>
      </c>
      <c r="K423" s="868"/>
      <c r="L423" s="888" t="str">
        <f t="shared" si="3"/>
        <v>V2017 ** Státy ESVO</v>
      </c>
      <c r="M423" s="979" t="s">
        <v>1493</v>
      </c>
      <c r="N423" s="963">
        <v>2</v>
      </c>
      <c r="O423" s="963" t="s">
        <v>254</v>
      </c>
      <c r="P423" s="950">
        <v>53637618</v>
      </c>
      <c r="Q423" s="950">
        <v>7031970</v>
      </c>
      <c r="R423" s="739" t="str">
        <f t="shared" si="4"/>
        <v>05</v>
      </c>
      <c r="S423" s="695" t="str">
        <f t="shared" si="5"/>
        <v>2017</v>
      </c>
      <c r="T423" s="695" t="str">
        <f>VLOOKUP(R423,ZemeData!$B$537:$C$548,2,0)</f>
        <v>V</v>
      </c>
      <c r="U423" s="695" t="str">
        <f>VLOOKUP(O423,ZemeData!$B$524:$C$533,2,0)</f>
        <v xml:space="preserve"> ** Státy ESVO</v>
      </c>
      <c r="V423" s="721"/>
    </row>
    <row r="424" spans="1:22" x14ac:dyDescent="0.2">
      <c r="A424" s="737" t="str">
        <f t="shared" si="0"/>
        <v>V2017 Dovoz ze zemí OECD</v>
      </c>
      <c r="B424" s="979" t="s">
        <v>1493</v>
      </c>
      <c r="C424" s="963">
        <v>4</v>
      </c>
      <c r="D424" s="963" t="s">
        <v>255</v>
      </c>
      <c r="E424" s="950">
        <v>4580152190</v>
      </c>
      <c r="F424" s="950">
        <v>247410872</v>
      </c>
      <c r="G424" s="887" t="str">
        <f t="shared" si="1"/>
        <v>05</v>
      </c>
      <c r="H424" s="867" t="str">
        <f t="shared" si="2"/>
        <v>2017</v>
      </c>
      <c r="I424" s="867" t="str">
        <f>VLOOKUP(G424,ZemeData!$B$537:$C$548,2,0)</f>
        <v>V</v>
      </c>
      <c r="J424" s="867" t="str">
        <f>VLOOKUP(D424,ZemeData!$E$524:$F$533,2,0)</f>
        <v xml:space="preserve"> Dovoz ze zemí OECD</v>
      </c>
      <c r="K424" s="868"/>
      <c r="L424" s="888" t="str">
        <f t="shared" si="3"/>
        <v>V2017 Vývoz do zemí OECD</v>
      </c>
      <c r="M424" s="979" t="s">
        <v>1493</v>
      </c>
      <c r="N424" s="963">
        <v>4</v>
      </c>
      <c r="O424" s="963" t="s">
        <v>255</v>
      </c>
      <c r="P424" s="950">
        <v>5931361624</v>
      </c>
      <c r="Q424" s="950">
        <v>328183061</v>
      </c>
      <c r="R424" s="739" t="str">
        <f t="shared" si="4"/>
        <v>05</v>
      </c>
      <c r="S424" s="695" t="str">
        <f t="shared" si="5"/>
        <v>2017</v>
      </c>
      <c r="T424" s="695" t="str">
        <f>VLOOKUP(R424,ZemeData!$B$537:$C$548,2,0)</f>
        <v>V</v>
      </c>
      <c r="U424" s="695" t="str">
        <f>VLOOKUP(O424,ZemeData!$B$524:$C$533,2,0)</f>
        <v xml:space="preserve"> Vývoz do zemí OECD</v>
      </c>
      <c r="V424" s="721"/>
    </row>
    <row r="425" spans="1:22" x14ac:dyDescent="0.2">
      <c r="A425" s="737" t="str">
        <f t="shared" si="0"/>
        <v>V2017 * Ostatní */</v>
      </c>
      <c r="B425" s="979" t="s">
        <v>1493</v>
      </c>
      <c r="C425" s="963">
        <v>8</v>
      </c>
      <c r="D425" s="963" t="s">
        <v>259</v>
      </c>
      <c r="E425" s="950">
        <v>117597601</v>
      </c>
      <c r="F425" s="950">
        <v>38636409</v>
      </c>
      <c r="G425" s="887" t="str">
        <f t="shared" si="1"/>
        <v>05</v>
      </c>
      <c r="H425" s="867" t="str">
        <f t="shared" si="2"/>
        <v>2017</v>
      </c>
      <c r="I425" s="867" t="str">
        <f>VLOOKUP(G425,ZemeData!$B$537:$C$548,2,0)</f>
        <v>V</v>
      </c>
      <c r="J425" s="867" t="str">
        <f>VLOOKUP(D425,ZemeData!$E$524:$F$533,2,0)</f>
        <v xml:space="preserve"> * Ostatní */</v>
      </c>
      <c r="K425" s="868"/>
      <c r="L425" s="888" t="str">
        <f t="shared" si="3"/>
        <v>V2017 * Ostatní */</v>
      </c>
      <c r="M425" s="979" t="s">
        <v>1493</v>
      </c>
      <c r="N425" s="963">
        <v>8</v>
      </c>
      <c r="O425" s="963" t="s">
        <v>259</v>
      </c>
      <c r="P425" s="950">
        <v>30241539</v>
      </c>
      <c r="Q425" s="950">
        <v>5321931</v>
      </c>
      <c r="R425" s="739" t="str">
        <f t="shared" si="4"/>
        <v>05</v>
      </c>
      <c r="S425" s="695" t="str">
        <f t="shared" si="5"/>
        <v>2017</v>
      </c>
      <c r="T425" s="695" t="str">
        <f>VLOOKUP(R425,ZemeData!$B$537:$C$548,2,0)</f>
        <v>V</v>
      </c>
      <c r="U425" s="695" t="str">
        <f>VLOOKUP(O425,ZemeData!$B$524:$C$533,2,0)</f>
        <v xml:space="preserve"> * Ostatní */</v>
      </c>
      <c r="V425" s="721"/>
    </row>
    <row r="426" spans="1:22" ht="25.5" x14ac:dyDescent="0.2">
      <c r="A426" s="737" t="str">
        <f t="shared" si="0"/>
        <v>V2017 * Rozvojové země</v>
      </c>
      <c r="B426" s="979" t="s">
        <v>1493</v>
      </c>
      <c r="C426" s="963">
        <v>10</v>
      </c>
      <c r="D426" s="963" t="s">
        <v>260</v>
      </c>
      <c r="E426" s="950">
        <v>223214520</v>
      </c>
      <c r="F426" s="950">
        <v>26595501</v>
      </c>
      <c r="G426" s="887" t="str">
        <f t="shared" si="1"/>
        <v>05</v>
      </c>
      <c r="H426" s="867" t="str">
        <f t="shared" si="2"/>
        <v>2017</v>
      </c>
      <c r="I426" s="867" t="str">
        <f>VLOOKUP(G426,ZemeData!$B$537:$C$548,2,0)</f>
        <v>V</v>
      </c>
      <c r="J426" s="867" t="str">
        <f>VLOOKUP(D426,ZemeData!$E$524:$F$533,2,0)</f>
        <v xml:space="preserve"> * Rozvojové země</v>
      </c>
      <c r="K426" s="868"/>
      <c r="L426" s="888" t="str">
        <f t="shared" si="3"/>
        <v>V2017 * Rozvojové země</v>
      </c>
      <c r="M426" s="979" t="s">
        <v>1493</v>
      </c>
      <c r="N426" s="963">
        <v>10</v>
      </c>
      <c r="O426" s="963" t="s">
        <v>260</v>
      </c>
      <c r="P426" s="950">
        <v>102410745</v>
      </c>
      <c r="Q426" s="950">
        <v>15172019</v>
      </c>
      <c r="R426" s="739" t="str">
        <f t="shared" si="4"/>
        <v>05</v>
      </c>
      <c r="S426" s="695" t="str">
        <f t="shared" si="5"/>
        <v>2017</v>
      </c>
      <c r="T426" s="695" t="str">
        <f>VLOOKUP(R426,ZemeData!$B$537:$C$548,2,0)</f>
        <v>V</v>
      </c>
      <c r="U426" s="695" t="str">
        <f>VLOOKUP(O426,ZemeData!$B$524:$C$533,2,0)</f>
        <v xml:space="preserve"> * Rozvojové země</v>
      </c>
      <c r="V426" s="721"/>
    </row>
    <row r="427" spans="1:22" ht="25.5" x14ac:dyDescent="0.2">
      <c r="A427" s="737" t="str">
        <f t="shared" si="0"/>
        <v>V2017 ** Ostatní státy s vyspělou</v>
      </c>
      <c r="B427" s="979" t="s">
        <v>1493</v>
      </c>
      <c r="C427" s="963">
        <v>32</v>
      </c>
      <c r="D427" s="963" t="s">
        <v>256</v>
      </c>
      <c r="E427" s="950">
        <v>111888287</v>
      </c>
      <c r="F427" s="950">
        <v>22017850</v>
      </c>
      <c r="G427" s="887" t="str">
        <f t="shared" si="1"/>
        <v>05</v>
      </c>
      <c r="H427" s="867" t="str">
        <f t="shared" si="2"/>
        <v>2017</v>
      </c>
      <c r="I427" s="867" t="str">
        <f>VLOOKUP(G427,ZemeData!$B$537:$C$548,2,0)</f>
        <v>V</v>
      </c>
      <c r="J427" s="867" t="str">
        <f>VLOOKUP(D427,ZemeData!$E$524:$F$533,2,0)</f>
        <v xml:space="preserve"> ** Ostatní státy s vyspělou</v>
      </c>
      <c r="K427" s="868"/>
      <c r="L427" s="888" t="str">
        <f t="shared" si="3"/>
        <v>V2017 ** Ostatní státy s vyspělou</v>
      </c>
      <c r="M427" s="979" t="s">
        <v>1493</v>
      </c>
      <c r="N427" s="963">
        <v>32</v>
      </c>
      <c r="O427" s="963" t="s">
        <v>256</v>
      </c>
      <c r="P427" s="950">
        <v>130766649</v>
      </c>
      <c r="Q427" s="950">
        <v>19522478</v>
      </c>
      <c r="R427" s="739" t="str">
        <f t="shared" si="4"/>
        <v>05</v>
      </c>
      <c r="S427" s="695" t="str">
        <f t="shared" si="5"/>
        <v>2017</v>
      </c>
      <c r="T427" s="695" t="str">
        <f>VLOOKUP(R427,ZemeData!$B$537:$C$548,2,0)</f>
        <v>V</v>
      </c>
      <c r="U427" s="695" t="str">
        <f>VLOOKUP(O427,ZemeData!$B$524:$C$533,2,0)</f>
        <v xml:space="preserve"> ** Ostatní státy s vyspělou</v>
      </c>
      <c r="V427" s="721"/>
    </row>
    <row r="428" spans="1:22" ht="51" x14ac:dyDescent="0.2">
      <c r="A428" s="737" t="str">
        <f t="shared" si="0"/>
        <v xml:space="preserve">V2017 * Společenství </v>
      </c>
      <c r="B428" s="979" t="s">
        <v>1493</v>
      </c>
      <c r="C428" s="963">
        <v>55</v>
      </c>
      <c r="D428" s="963" t="s">
        <v>1701</v>
      </c>
      <c r="E428" s="950">
        <v>1968845054</v>
      </c>
      <c r="F428" s="950">
        <v>16935278</v>
      </c>
      <c r="G428" s="887" t="str">
        <f t="shared" si="1"/>
        <v>05</v>
      </c>
      <c r="H428" s="867" t="str">
        <f t="shared" si="2"/>
        <v>2017</v>
      </c>
      <c r="I428" s="867" t="str">
        <f>VLOOKUP(G428,ZemeData!$B$537:$C$548,2,0)</f>
        <v>V</v>
      </c>
      <c r="J428" s="867" t="str">
        <f>VLOOKUP(D428,ZemeData!$E$524:$F$533,2,0)</f>
        <v xml:space="preserve"> * Společenství </v>
      </c>
      <c r="K428" s="868"/>
      <c r="L428" s="888" t="str">
        <f t="shared" si="3"/>
        <v xml:space="preserve">V2017 * Společenství </v>
      </c>
      <c r="M428" s="979" t="s">
        <v>1493</v>
      </c>
      <c r="N428" s="963">
        <v>55</v>
      </c>
      <c r="O428" s="963" t="s">
        <v>1701</v>
      </c>
      <c r="P428" s="950">
        <v>79642800</v>
      </c>
      <c r="Q428" s="950">
        <v>10776803</v>
      </c>
      <c r="R428" s="739" t="str">
        <f t="shared" si="4"/>
        <v>05</v>
      </c>
      <c r="S428" s="695" t="str">
        <f t="shared" si="5"/>
        <v>2017</v>
      </c>
      <c r="T428" s="695" t="str">
        <f>VLOOKUP(R428,ZemeData!$B$537:$C$548,2,0)</f>
        <v>V</v>
      </c>
      <c r="U428" s="695" t="str">
        <f>VLOOKUP(O428,ZemeData!$B$524:$C$533,2,0)</f>
        <v xml:space="preserve"> * Společenství </v>
      </c>
      <c r="V428" s="721"/>
    </row>
    <row r="429" spans="1:22" x14ac:dyDescent="0.2">
      <c r="A429" s="737" t="str">
        <f t="shared" si="0"/>
        <v>V2017 ** Státy EU 28</v>
      </c>
      <c r="B429" s="979" t="s">
        <v>1493</v>
      </c>
      <c r="C429" s="963">
        <v>56</v>
      </c>
      <c r="D429" s="963" t="s">
        <v>257</v>
      </c>
      <c r="E429" s="950">
        <v>4459528198</v>
      </c>
      <c r="F429" s="950">
        <v>219104490</v>
      </c>
      <c r="G429" s="887" t="str">
        <f t="shared" si="1"/>
        <v>05</v>
      </c>
      <c r="H429" s="867" t="str">
        <f t="shared" si="2"/>
        <v>2017</v>
      </c>
      <c r="I429" s="867" t="str">
        <f>VLOOKUP(G429,ZemeData!$B$537:$C$548,2,0)</f>
        <v>V</v>
      </c>
      <c r="J429" s="867" t="str">
        <f>VLOOKUP(D429,ZemeData!$E$524:$F$533,2,0)</f>
        <v xml:space="preserve"> ** Státy EU 28</v>
      </c>
      <c r="K429" s="868"/>
      <c r="L429" s="888" t="str">
        <f t="shared" si="3"/>
        <v>V2017 ** Státy EU 28</v>
      </c>
      <c r="M429" s="979" t="s">
        <v>1493</v>
      </c>
      <c r="N429" s="963">
        <v>56</v>
      </c>
      <c r="O429" s="963" t="s">
        <v>257</v>
      </c>
      <c r="P429" s="950">
        <v>5875865106</v>
      </c>
      <c r="Q429" s="950">
        <v>310049749</v>
      </c>
      <c r="R429" s="739" t="str">
        <f t="shared" si="4"/>
        <v>05</v>
      </c>
      <c r="S429" s="695" t="str">
        <f t="shared" si="5"/>
        <v>2017</v>
      </c>
      <c r="T429" s="695" t="str">
        <f>VLOOKUP(R429,ZemeData!$B$537:$C$548,2,0)</f>
        <v>V</v>
      </c>
      <c r="U429" s="695" t="str">
        <f>VLOOKUP(O429,ZemeData!$B$524:$C$533,2,0)</f>
        <v xml:space="preserve"> ** Státy EU 28</v>
      </c>
      <c r="V429" s="721"/>
    </row>
    <row r="430" spans="1:22" ht="25.5" x14ac:dyDescent="0.2">
      <c r="A430" s="737" t="str">
        <f t="shared" si="0"/>
        <v xml:space="preserve">V2017 * Státy s vyspělou tržní  </v>
      </c>
      <c r="B430" s="979" t="s">
        <v>1493</v>
      </c>
      <c r="C430" s="963">
        <v>58</v>
      </c>
      <c r="D430" s="963" t="s">
        <v>262</v>
      </c>
      <c r="E430" s="950">
        <v>4601558744</v>
      </c>
      <c r="F430" s="950">
        <v>245051862</v>
      </c>
      <c r="G430" s="887" t="str">
        <f t="shared" si="1"/>
        <v>05</v>
      </c>
      <c r="H430" s="867" t="str">
        <f t="shared" si="2"/>
        <v>2017</v>
      </c>
      <c r="I430" s="867" t="str">
        <f>VLOOKUP(G430,ZemeData!$B$537:$C$548,2,0)</f>
        <v>V</v>
      </c>
      <c r="J430" s="867" t="str">
        <f>VLOOKUP(D430,ZemeData!$E$524:$F$533,2,0)</f>
        <v xml:space="preserve"> * Státy s vyspělou tržní  </v>
      </c>
      <c r="K430" s="868"/>
      <c r="L430" s="888" t="str">
        <f t="shared" si="3"/>
        <v xml:space="preserve">V2017 * Státy s vyspělou tržní  </v>
      </c>
      <c r="M430" s="979" t="s">
        <v>1493</v>
      </c>
      <c r="N430" s="963">
        <v>58</v>
      </c>
      <c r="O430" s="963" t="s">
        <v>262</v>
      </c>
      <c r="P430" s="950">
        <v>6060269373</v>
      </c>
      <c r="Q430" s="950">
        <v>336604196</v>
      </c>
      <c r="R430" s="739" t="str">
        <f t="shared" si="4"/>
        <v>05</v>
      </c>
      <c r="S430" s="695" t="str">
        <f t="shared" si="5"/>
        <v>2017</v>
      </c>
      <c r="T430" s="695" t="str">
        <f>VLOOKUP(R430,ZemeData!$B$537:$C$548,2,0)</f>
        <v>V</v>
      </c>
      <c r="U430" s="695" t="str">
        <f>VLOOKUP(O430,ZemeData!$B$524:$C$533,2,0)</f>
        <v xml:space="preserve"> * Státy s vyspělou tržní  </v>
      </c>
      <c r="V430" s="721"/>
    </row>
    <row r="431" spans="1:22" ht="25.5" x14ac:dyDescent="0.2">
      <c r="A431" s="737" t="str">
        <f t="shared" si="0"/>
        <v xml:space="preserve">V2017 * Státy s </v>
      </c>
      <c r="B431" s="979" t="s">
        <v>1493</v>
      </c>
      <c r="C431" s="963">
        <v>59</v>
      </c>
      <c r="D431" s="963" t="s">
        <v>263</v>
      </c>
      <c r="E431" s="950">
        <v>27286006</v>
      </c>
      <c r="F431" s="950">
        <v>1787680</v>
      </c>
      <c r="G431" s="887" t="str">
        <f t="shared" si="1"/>
        <v>05</v>
      </c>
      <c r="H431" s="867" t="str">
        <f t="shared" si="2"/>
        <v>2017</v>
      </c>
      <c r="I431" s="867" t="str">
        <f>VLOOKUP(G431,ZemeData!$B$537:$C$548,2,0)</f>
        <v>V</v>
      </c>
      <c r="J431" s="867" t="str">
        <f>VLOOKUP(D431,ZemeData!$E$524:$F$533,2,0)</f>
        <v xml:space="preserve"> * Státy s </v>
      </c>
      <c r="K431" s="868"/>
      <c r="L431" s="888" t="str">
        <f t="shared" si="3"/>
        <v xml:space="preserve">V2017 * Státy s </v>
      </c>
      <c r="M431" s="979" t="s">
        <v>1493</v>
      </c>
      <c r="N431" s="963">
        <v>59</v>
      </c>
      <c r="O431" s="963" t="s">
        <v>263</v>
      </c>
      <c r="P431" s="950">
        <v>35215204</v>
      </c>
      <c r="Q431" s="950">
        <v>2147716</v>
      </c>
      <c r="R431" s="739" t="str">
        <f t="shared" si="4"/>
        <v>05</v>
      </c>
      <c r="S431" s="695" t="str">
        <f t="shared" si="5"/>
        <v>2017</v>
      </c>
      <c r="T431" s="695" t="str">
        <f>VLOOKUP(R431,ZemeData!$B$537:$C$548,2,0)</f>
        <v>V</v>
      </c>
      <c r="U431" s="695" t="str">
        <f>VLOOKUP(O431,ZemeData!$B$524:$C$533,2,0)</f>
        <v xml:space="preserve"> * Státy s </v>
      </c>
      <c r="V431" s="721"/>
    </row>
    <row r="432" spans="1:22" x14ac:dyDescent="0.2">
      <c r="A432" s="737" t="str">
        <f t="shared" si="0"/>
        <v>VI2017 * Nespecifikováno</v>
      </c>
      <c r="B432" s="979" t="s">
        <v>1494</v>
      </c>
      <c r="C432" s="963">
        <v>0</v>
      </c>
      <c r="D432" s="963" t="s">
        <v>258</v>
      </c>
      <c r="E432" s="950">
        <v>54901052</v>
      </c>
      <c r="F432" s="950">
        <v>1766225</v>
      </c>
      <c r="G432" s="887" t="str">
        <f t="shared" si="1"/>
        <v>06</v>
      </c>
      <c r="H432" s="867" t="str">
        <f t="shared" si="2"/>
        <v>2017</v>
      </c>
      <c r="I432" s="867" t="str">
        <f>VLOOKUP(G432,ZemeData!$B$537:$C$548,2,0)</f>
        <v>VI</v>
      </c>
      <c r="J432" s="867" t="str">
        <f>VLOOKUP(D432,ZemeData!$E$524:$F$533,2,0)</f>
        <v xml:space="preserve"> * Nespecifikováno</v>
      </c>
      <c r="K432" s="868"/>
      <c r="L432" s="888" t="str">
        <f t="shared" si="3"/>
        <v>VI2017 * Nespecifikováno</v>
      </c>
      <c r="M432" s="979" t="s">
        <v>1494</v>
      </c>
      <c r="N432" s="963">
        <v>0</v>
      </c>
      <c r="O432" s="963" t="s">
        <v>258</v>
      </c>
      <c r="P432" s="950">
        <v>20233273</v>
      </c>
      <c r="Q432" s="950">
        <v>389899</v>
      </c>
      <c r="R432" s="739" t="str">
        <f t="shared" si="4"/>
        <v>06</v>
      </c>
      <c r="S432" s="695" t="str">
        <f t="shared" si="5"/>
        <v>2017</v>
      </c>
      <c r="T432" s="695" t="str">
        <f>VLOOKUP(R432,ZemeData!$B$537:$C$548,2,0)</f>
        <v>VI</v>
      </c>
      <c r="U432" s="695" t="str">
        <f>VLOOKUP(O432,ZemeData!$B$524:$C$533,2,0)</f>
        <v xml:space="preserve"> * Nespecifikováno</v>
      </c>
      <c r="V432" s="721"/>
    </row>
    <row r="433" spans="1:22" x14ac:dyDescent="0.2">
      <c r="A433" s="737" t="str">
        <f t="shared" si="0"/>
        <v>VI2017 ** Státy ESVO</v>
      </c>
      <c r="B433" s="979" t="s">
        <v>1494</v>
      </c>
      <c r="C433" s="963">
        <v>2</v>
      </c>
      <c r="D433" s="963" t="s">
        <v>254</v>
      </c>
      <c r="E433" s="950">
        <v>29217514</v>
      </c>
      <c r="F433" s="950">
        <v>3946509</v>
      </c>
      <c r="G433" s="887" t="str">
        <f t="shared" si="1"/>
        <v>06</v>
      </c>
      <c r="H433" s="867" t="str">
        <f t="shared" si="2"/>
        <v>2017</v>
      </c>
      <c r="I433" s="867" t="str">
        <f>VLOOKUP(G433,ZemeData!$B$537:$C$548,2,0)</f>
        <v>VI</v>
      </c>
      <c r="J433" s="867" t="str">
        <f>VLOOKUP(D433,ZemeData!$E$524:$F$533,2,0)</f>
        <v xml:space="preserve"> ** Státy ESVO</v>
      </c>
      <c r="K433" s="868"/>
      <c r="L433" s="888" t="str">
        <f t="shared" si="3"/>
        <v>VI2017 ** Státy ESVO</v>
      </c>
      <c r="M433" s="979" t="s">
        <v>1494</v>
      </c>
      <c r="N433" s="963">
        <v>2</v>
      </c>
      <c r="O433" s="963" t="s">
        <v>254</v>
      </c>
      <c r="P433" s="950">
        <v>53554598</v>
      </c>
      <c r="Q433" s="950">
        <v>6999113</v>
      </c>
      <c r="R433" s="739" t="str">
        <f t="shared" si="4"/>
        <v>06</v>
      </c>
      <c r="S433" s="695" t="str">
        <f t="shared" si="5"/>
        <v>2017</v>
      </c>
      <c r="T433" s="695" t="str">
        <f>VLOOKUP(R433,ZemeData!$B$537:$C$548,2,0)</f>
        <v>VI</v>
      </c>
      <c r="U433" s="695" t="str">
        <f>VLOOKUP(O433,ZemeData!$B$524:$C$533,2,0)</f>
        <v xml:space="preserve"> ** Státy ESVO</v>
      </c>
      <c r="V433" s="721"/>
    </row>
    <row r="434" spans="1:22" x14ac:dyDescent="0.2">
      <c r="A434" s="737" t="str">
        <f t="shared" si="0"/>
        <v>VI2017 Dovoz ze zemí OECD</v>
      </c>
      <c r="B434" s="979" t="s">
        <v>1494</v>
      </c>
      <c r="C434" s="963">
        <v>4</v>
      </c>
      <c r="D434" s="963" t="s">
        <v>255</v>
      </c>
      <c r="E434" s="950">
        <v>4644341979</v>
      </c>
      <c r="F434" s="950">
        <v>242660150</v>
      </c>
      <c r="G434" s="887" t="str">
        <f t="shared" si="1"/>
        <v>06</v>
      </c>
      <c r="H434" s="867" t="str">
        <f t="shared" si="2"/>
        <v>2017</v>
      </c>
      <c r="I434" s="867" t="str">
        <f>VLOOKUP(G434,ZemeData!$B$537:$C$548,2,0)</f>
        <v>VI</v>
      </c>
      <c r="J434" s="867" t="str">
        <f>VLOOKUP(D434,ZemeData!$E$524:$F$533,2,0)</f>
        <v xml:space="preserve"> Dovoz ze zemí OECD</v>
      </c>
      <c r="K434" s="868"/>
      <c r="L434" s="888" t="str">
        <f t="shared" si="3"/>
        <v>VI2017 Vývoz do zemí OECD</v>
      </c>
      <c r="M434" s="979" t="s">
        <v>1494</v>
      </c>
      <c r="N434" s="963">
        <v>4</v>
      </c>
      <c r="O434" s="963" t="s">
        <v>255</v>
      </c>
      <c r="P434" s="950">
        <v>5760616262</v>
      </c>
      <c r="Q434" s="950">
        <v>326896247</v>
      </c>
      <c r="R434" s="739" t="str">
        <f t="shared" si="4"/>
        <v>06</v>
      </c>
      <c r="S434" s="695" t="str">
        <f t="shared" si="5"/>
        <v>2017</v>
      </c>
      <c r="T434" s="695" t="str">
        <f>VLOOKUP(R434,ZemeData!$B$537:$C$548,2,0)</f>
        <v>VI</v>
      </c>
      <c r="U434" s="695" t="str">
        <f>VLOOKUP(O434,ZemeData!$B$524:$C$533,2,0)</f>
        <v xml:space="preserve"> Vývoz do zemí OECD</v>
      </c>
      <c r="V434" s="721"/>
    </row>
    <row r="435" spans="1:22" x14ac:dyDescent="0.2">
      <c r="A435" s="737" t="str">
        <f t="shared" si="0"/>
        <v>VI2017 * Ostatní */</v>
      </c>
      <c r="B435" s="979" t="s">
        <v>1494</v>
      </c>
      <c r="C435" s="963">
        <v>8</v>
      </c>
      <c r="D435" s="963" t="s">
        <v>259</v>
      </c>
      <c r="E435" s="950">
        <v>114018379</v>
      </c>
      <c r="F435" s="950">
        <v>38310816</v>
      </c>
      <c r="G435" s="887" t="str">
        <f t="shared" si="1"/>
        <v>06</v>
      </c>
      <c r="H435" s="867" t="str">
        <f t="shared" si="2"/>
        <v>2017</v>
      </c>
      <c r="I435" s="867" t="str">
        <f>VLOOKUP(G435,ZemeData!$B$537:$C$548,2,0)</f>
        <v>VI</v>
      </c>
      <c r="J435" s="867" t="str">
        <f>VLOOKUP(D435,ZemeData!$E$524:$F$533,2,0)</f>
        <v xml:space="preserve"> * Ostatní */</v>
      </c>
      <c r="K435" s="868"/>
      <c r="L435" s="888" t="str">
        <f t="shared" si="3"/>
        <v>VI2017 * Ostatní */</v>
      </c>
      <c r="M435" s="979" t="s">
        <v>1494</v>
      </c>
      <c r="N435" s="963">
        <v>8</v>
      </c>
      <c r="O435" s="963" t="s">
        <v>259</v>
      </c>
      <c r="P435" s="950">
        <v>30158617</v>
      </c>
      <c r="Q435" s="950">
        <v>5708150</v>
      </c>
      <c r="R435" s="739" t="str">
        <f t="shared" si="4"/>
        <v>06</v>
      </c>
      <c r="S435" s="695" t="str">
        <f t="shared" si="5"/>
        <v>2017</v>
      </c>
      <c r="T435" s="695" t="str">
        <f>VLOOKUP(R435,ZemeData!$B$537:$C$548,2,0)</f>
        <v>VI</v>
      </c>
      <c r="U435" s="695" t="str">
        <f>VLOOKUP(O435,ZemeData!$B$524:$C$533,2,0)</f>
        <v xml:space="preserve"> * Ostatní */</v>
      </c>
      <c r="V435" s="721"/>
    </row>
    <row r="436" spans="1:22" ht="25.5" x14ac:dyDescent="0.2">
      <c r="A436" s="737" t="str">
        <f t="shared" si="0"/>
        <v>VI2017 * Rozvojové země</v>
      </c>
      <c r="B436" s="979" t="s">
        <v>1494</v>
      </c>
      <c r="C436" s="963">
        <v>10</v>
      </c>
      <c r="D436" s="963" t="s">
        <v>260</v>
      </c>
      <c r="E436" s="950">
        <v>215381792</v>
      </c>
      <c r="F436" s="950">
        <v>24846146</v>
      </c>
      <c r="G436" s="887" t="str">
        <f t="shared" si="1"/>
        <v>06</v>
      </c>
      <c r="H436" s="867" t="str">
        <f t="shared" si="2"/>
        <v>2017</v>
      </c>
      <c r="I436" s="867" t="str">
        <f>VLOOKUP(G436,ZemeData!$B$537:$C$548,2,0)</f>
        <v>VI</v>
      </c>
      <c r="J436" s="867" t="str">
        <f>VLOOKUP(D436,ZemeData!$E$524:$F$533,2,0)</f>
        <v xml:space="preserve"> * Rozvojové země</v>
      </c>
      <c r="K436" s="868"/>
      <c r="L436" s="888" t="str">
        <f t="shared" si="3"/>
        <v>VI2017 * Rozvojové země</v>
      </c>
      <c r="M436" s="979" t="s">
        <v>1494</v>
      </c>
      <c r="N436" s="963">
        <v>10</v>
      </c>
      <c r="O436" s="963" t="s">
        <v>260</v>
      </c>
      <c r="P436" s="950">
        <v>120267688</v>
      </c>
      <c r="Q436" s="950">
        <v>15596470</v>
      </c>
      <c r="R436" s="739" t="str">
        <f t="shared" si="4"/>
        <v>06</v>
      </c>
      <c r="S436" s="695" t="str">
        <f t="shared" si="5"/>
        <v>2017</v>
      </c>
      <c r="T436" s="695" t="str">
        <f>VLOOKUP(R436,ZemeData!$B$537:$C$548,2,0)</f>
        <v>VI</v>
      </c>
      <c r="U436" s="695" t="str">
        <f>VLOOKUP(O436,ZemeData!$B$524:$C$533,2,0)</f>
        <v xml:space="preserve"> * Rozvojové země</v>
      </c>
      <c r="V436" s="721"/>
    </row>
    <row r="437" spans="1:22" ht="25.5" x14ac:dyDescent="0.2">
      <c r="A437" s="737" t="str">
        <f t="shared" si="0"/>
        <v>VI2017 ** Ostatní státy s vyspělou</v>
      </c>
      <c r="B437" s="979" t="s">
        <v>1494</v>
      </c>
      <c r="C437" s="963">
        <v>32</v>
      </c>
      <c r="D437" s="963" t="s">
        <v>256</v>
      </c>
      <c r="E437" s="950">
        <v>96865526</v>
      </c>
      <c r="F437" s="950">
        <v>18806815</v>
      </c>
      <c r="G437" s="887" t="str">
        <f t="shared" si="1"/>
        <v>06</v>
      </c>
      <c r="H437" s="867" t="str">
        <f t="shared" si="2"/>
        <v>2017</v>
      </c>
      <c r="I437" s="867" t="str">
        <f>VLOOKUP(G437,ZemeData!$B$537:$C$548,2,0)</f>
        <v>VI</v>
      </c>
      <c r="J437" s="867" t="str">
        <f>VLOOKUP(D437,ZemeData!$E$524:$F$533,2,0)</f>
        <v xml:space="preserve"> ** Ostatní státy s vyspělou</v>
      </c>
      <c r="K437" s="868"/>
      <c r="L437" s="888" t="str">
        <f t="shared" si="3"/>
        <v>VI2017 ** Ostatní státy s vyspělou</v>
      </c>
      <c r="M437" s="979" t="s">
        <v>1494</v>
      </c>
      <c r="N437" s="963">
        <v>32</v>
      </c>
      <c r="O437" s="963" t="s">
        <v>256</v>
      </c>
      <c r="P437" s="950">
        <v>111407212</v>
      </c>
      <c r="Q437" s="950">
        <v>18685480</v>
      </c>
      <c r="R437" s="739" t="str">
        <f t="shared" si="4"/>
        <v>06</v>
      </c>
      <c r="S437" s="695" t="str">
        <f t="shared" si="5"/>
        <v>2017</v>
      </c>
      <c r="T437" s="695" t="str">
        <f>VLOOKUP(R437,ZemeData!$B$537:$C$548,2,0)</f>
        <v>VI</v>
      </c>
      <c r="U437" s="695" t="str">
        <f>VLOOKUP(O437,ZemeData!$B$524:$C$533,2,0)</f>
        <v xml:space="preserve"> ** Ostatní státy s vyspělou</v>
      </c>
      <c r="V437" s="721"/>
    </row>
    <row r="438" spans="1:22" ht="51" x14ac:dyDescent="0.2">
      <c r="A438" s="737" t="str">
        <f t="shared" si="0"/>
        <v xml:space="preserve">VI2017 * Společenství </v>
      </c>
      <c r="B438" s="979" t="s">
        <v>1494</v>
      </c>
      <c r="C438" s="963">
        <v>55</v>
      </c>
      <c r="D438" s="963" t="s">
        <v>1701</v>
      </c>
      <c r="E438" s="950">
        <v>2157216881</v>
      </c>
      <c r="F438" s="950">
        <v>18059595</v>
      </c>
      <c r="G438" s="887" t="str">
        <f t="shared" si="1"/>
        <v>06</v>
      </c>
      <c r="H438" s="867" t="str">
        <f t="shared" si="2"/>
        <v>2017</v>
      </c>
      <c r="I438" s="867" t="str">
        <f>VLOOKUP(G438,ZemeData!$B$537:$C$548,2,0)</f>
        <v>VI</v>
      </c>
      <c r="J438" s="867" t="str">
        <f>VLOOKUP(D438,ZemeData!$E$524:$F$533,2,0)</f>
        <v xml:space="preserve"> * Společenství </v>
      </c>
      <c r="K438" s="868"/>
      <c r="L438" s="888" t="str">
        <f t="shared" si="3"/>
        <v xml:space="preserve">VI2017 * Společenství </v>
      </c>
      <c r="M438" s="979" t="s">
        <v>1494</v>
      </c>
      <c r="N438" s="963">
        <v>55</v>
      </c>
      <c r="O438" s="963" t="s">
        <v>1701</v>
      </c>
      <c r="P438" s="950">
        <v>89154514</v>
      </c>
      <c r="Q438" s="950">
        <v>11232424</v>
      </c>
      <c r="R438" s="739" t="str">
        <f t="shared" si="4"/>
        <v>06</v>
      </c>
      <c r="S438" s="695" t="str">
        <f t="shared" si="5"/>
        <v>2017</v>
      </c>
      <c r="T438" s="695" t="str">
        <f>VLOOKUP(R438,ZemeData!$B$537:$C$548,2,0)</f>
        <v>VI</v>
      </c>
      <c r="U438" s="695" t="str">
        <f>VLOOKUP(O438,ZemeData!$B$524:$C$533,2,0)</f>
        <v xml:space="preserve"> * Společenství </v>
      </c>
      <c r="V438" s="721"/>
    </row>
    <row r="439" spans="1:22" x14ac:dyDescent="0.2">
      <c r="A439" s="737" t="str">
        <f t="shared" si="0"/>
        <v>VI2017 ** Státy EU 28</v>
      </c>
      <c r="B439" s="979" t="s">
        <v>1494</v>
      </c>
      <c r="C439" s="963">
        <v>56</v>
      </c>
      <c r="D439" s="963" t="s">
        <v>257</v>
      </c>
      <c r="E439" s="950">
        <v>4540858473</v>
      </c>
      <c r="F439" s="950">
        <v>217545518</v>
      </c>
      <c r="G439" s="887" t="str">
        <f t="shared" si="1"/>
        <v>06</v>
      </c>
      <c r="H439" s="867" t="str">
        <f t="shared" si="2"/>
        <v>2017</v>
      </c>
      <c r="I439" s="867" t="str">
        <f>VLOOKUP(G439,ZemeData!$B$537:$C$548,2,0)</f>
        <v>VI</v>
      </c>
      <c r="J439" s="867" t="str">
        <f>VLOOKUP(D439,ZemeData!$E$524:$F$533,2,0)</f>
        <v xml:space="preserve"> ** Státy EU 28</v>
      </c>
      <c r="K439" s="868"/>
      <c r="L439" s="888" t="str">
        <f t="shared" si="3"/>
        <v>VI2017 ** Státy EU 28</v>
      </c>
      <c r="M439" s="979" t="s">
        <v>1494</v>
      </c>
      <c r="N439" s="963">
        <v>56</v>
      </c>
      <c r="O439" s="963" t="s">
        <v>257</v>
      </c>
      <c r="P439" s="950">
        <v>5725512295</v>
      </c>
      <c r="Q439" s="950">
        <v>310081610</v>
      </c>
      <c r="R439" s="739" t="str">
        <f t="shared" si="4"/>
        <v>06</v>
      </c>
      <c r="S439" s="695" t="str">
        <f t="shared" si="5"/>
        <v>2017</v>
      </c>
      <c r="T439" s="695" t="str">
        <f>VLOOKUP(R439,ZemeData!$B$537:$C$548,2,0)</f>
        <v>VI</v>
      </c>
      <c r="U439" s="695" t="str">
        <f>VLOOKUP(O439,ZemeData!$B$524:$C$533,2,0)</f>
        <v xml:space="preserve"> ** Státy EU 28</v>
      </c>
      <c r="V439" s="721"/>
    </row>
    <row r="440" spans="1:22" ht="25.5" x14ac:dyDescent="0.2">
      <c r="A440" s="737" t="str">
        <f t="shared" si="0"/>
        <v xml:space="preserve">VI2017 * Státy s vyspělou tržní  </v>
      </c>
      <c r="B440" s="979" t="s">
        <v>1494</v>
      </c>
      <c r="C440" s="963">
        <v>58</v>
      </c>
      <c r="D440" s="963" t="s">
        <v>262</v>
      </c>
      <c r="E440" s="950">
        <v>4666941513</v>
      </c>
      <c r="F440" s="950">
        <v>240298842</v>
      </c>
      <c r="G440" s="887" t="str">
        <f t="shared" si="1"/>
        <v>06</v>
      </c>
      <c r="H440" s="867" t="str">
        <f t="shared" si="2"/>
        <v>2017</v>
      </c>
      <c r="I440" s="867" t="str">
        <f>VLOOKUP(G440,ZemeData!$B$537:$C$548,2,0)</f>
        <v>VI</v>
      </c>
      <c r="J440" s="867" t="str">
        <f>VLOOKUP(D440,ZemeData!$E$524:$F$533,2,0)</f>
        <v xml:space="preserve"> * Státy s vyspělou tržní  </v>
      </c>
      <c r="K440" s="868"/>
      <c r="L440" s="888" t="str">
        <f t="shared" si="3"/>
        <v xml:space="preserve">VI2017 * Státy s vyspělou tržní  </v>
      </c>
      <c r="M440" s="979" t="s">
        <v>1494</v>
      </c>
      <c r="N440" s="963">
        <v>58</v>
      </c>
      <c r="O440" s="963" t="s">
        <v>262</v>
      </c>
      <c r="P440" s="950">
        <v>5890474105</v>
      </c>
      <c r="Q440" s="950">
        <v>335766203</v>
      </c>
      <c r="R440" s="739" t="str">
        <f t="shared" si="4"/>
        <v>06</v>
      </c>
      <c r="S440" s="695" t="str">
        <f t="shared" si="5"/>
        <v>2017</v>
      </c>
      <c r="T440" s="695" t="str">
        <f>VLOOKUP(R440,ZemeData!$B$537:$C$548,2,0)</f>
        <v>VI</v>
      </c>
      <c r="U440" s="695" t="str">
        <f>VLOOKUP(O440,ZemeData!$B$524:$C$533,2,0)</f>
        <v xml:space="preserve"> * Státy s vyspělou tržní  </v>
      </c>
      <c r="V440" s="721"/>
    </row>
    <row r="441" spans="1:22" ht="25.5" x14ac:dyDescent="0.2">
      <c r="A441" s="737" t="str">
        <f t="shared" si="0"/>
        <v xml:space="preserve">VI2017 * Státy s </v>
      </c>
      <c r="B441" s="979" t="s">
        <v>1494</v>
      </c>
      <c r="C441" s="963">
        <v>59</v>
      </c>
      <c r="D441" s="963" t="s">
        <v>263</v>
      </c>
      <c r="E441" s="950">
        <v>31602982</v>
      </c>
      <c r="F441" s="950">
        <v>1858022</v>
      </c>
      <c r="G441" s="887" t="str">
        <f t="shared" si="1"/>
        <v>06</v>
      </c>
      <c r="H441" s="867" t="str">
        <f t="shared" si="2"/>
        <v>2017</v>
      </c>
      <c r="I441" s="867" t="str">
        <f>VLOOKUP(G441,ZemeData!$B$537:$C$548,2,0)</f>
        <v>VI</v>
      </c>
      <c r="J441" s="867" t="str">
        <f>VLOOKUP(D441,ZemeData!$E$524:$F$533,2,0)</f>
        <v xml:space="preserve"> * Státy s </v>
      </c>
      <c r="K441" s="868"/>
      <c r="L441" s="888" t="str">
        <f t="shared" si="3"/>
        <v xml:space="preserve">VI2017 * Státy s </v>
      </c>
      <c r="M441" s="979" t="s">
        <v>1494</v>
      </c>
      <c r="N441" s="963">
        <v>59</v>
      </c>
      <c r="O441" s="963" t="s">
        <v>263</v>
      </c>
      <c r="P441" s="950">
        <v>58244875</v>
      </c>
      <c r="Q441" s="950">
        <v>2283327</v>
      </c>
      <c r="R441" s="739" t="str">
        <f t="shared" si="4"/>
        <v>06</v>
      </c>
      <c r="S441" s="695" t="str">
        <f t="shared" si="5"/>
        <v>2017</v>
      </c>
      <c r="T441" s="695" t="str">
        <f>VLOOKUP(R441,ZemeData!$B$537:$C$548,2,0)</f>
        <v>VI</v>
      </c>
      <c r="U441" s="695" t="str">
        <f>VLOOKUP(O441,ZemeData!$B$524:$C$533,2,0)</f>
        <v xml:space="preserve"> * Státy s </v>
      </c>
      <c r="V441" s="721"/>
    </row>
    <row r="442" spans="1:22" x14ac:dyDescent="0.2">
      <c r="A442" s="737" t="str">
        <f t="shared" si="0"/>
        <v>VII2017 * Nespecifikováno</v>
      </c>
      <c r="B442" s="979" t="s">
        <v>1501</v>
      </c>
      <c r="C442" s="963">
        <v>0</v>
      </c>
      <c r="D442" s="963" t="s">
        <v>258</v>
      </c>
      <c r="E442" s="950">
        <v>61564509</v>
      </c>
      <c r="F442" s="950">
        <v>1537386</v>
      </c>
      <c r="G442" s="887" t="str">
        <f t="shared" si="1"/>
        <v>07</v>
      </c>
      <c r="H442" s="867" t="str">
        <f t="shared" si="2"/>
        <v>2017</v>
      </c>
      <c r="I442" s="867" t="str">
        <f>VLOOKUP(G442,ZemeData!$B$537:$C$548,2,0)</f>
        <v>VII</v>
      </c>
      <c r="J442" s="867" t="str">
        <f>VLOOKUP(D442,ZemeData!$E$524:$F$533,2,0)</f>
        <v xml:space="preserve"> * Nespecifikováno</v>
      </c>
      <c r="K442" s="868"/>
      <c r="L442" s="888" t="str">
        <f t="shared" si="3"/>
        <v>VII2017 * Nespecifikováno</v>
      </c>
      <c r="M442" s="979" t="s">
        <v>1501</v>
      </c>
      <c r="N442" s="963">
        <v>0</v>
      </c>
      <c r="O442" s="963" t="s">
        <v>258</v>
      </c>
      <c r="P442" s="950">
        <v>25233928</v>
      </c>
      <c r="Q442" s="950">
        <v>293223</v>
      </c>
      <c r="R442" s="739" t="str">
        <f t="shared" si="4"/>
        <v>07</v>
      </c>
      <c r="S442" s="695" t="str">
        <f t="shared" si="5"/>
        <v>2017</v>
      </c>
      <c r="T442" s="695" t="str">
        <f>VLOOKUP(R442,ZemeData!$B$537:$C$548,2,0)</f>
        <v>VII</v>
      </c>
      <c r="U442" s="695" t="str">
        <f>VLOOKUP(O442,ZemeData!$B$524:$C$533,2,0)</f>
        <v xml:space="preserve"> * Nespecifikováno</v>
      </c>
      <c r="V442" s="721"/>
    </row>
    <row r="443" spans="1:22" x14ac:dyDescent="0.2">
      <c r="A443" s="737" t="str">
        <f t="shared" si="0"/>
        <v>VII2017 ** Státy ESVO</v>
      </c>
      <c r="B443" s="979" t="s">
        <v>1501</v>
      </c>
      <c r="C443" s="963">
        <v>2</v>
      </c>
      <c r="D443" s="963" t="s">
        <v>254</v>
      </c>
      <c r="E443" s="950">
        <v>27198556</v>
      </c>
      <c r="F443" s="950">
        <v>3427763</v>
      </c>
      <c r="G443" s="887" t="str">
        <f t="shared" si="1"/>
        <v>07</v>
      </c>
      <c r="H443" s="867" t="str">
        <f t="shared" si="2"/>
        <v>2017</v>
      </c>
      <c r="I443" s="867" t="str">
        <f>VLOOKUP(G443,ZemeData!$B$537:$C$548,2,0)</f>
        <v>VII</v>
      </c>
      <c r="J443" s="867" t="str">
        <f>VLOOKUP(D443,ZemeData!$E$524:$F$533,2,0)</f>
        <v xml:space="preserve"> ** Státy ESVO</v>
      </c>
      <c r="K443" s="868"/>
      <c r="L443" s="888" t="str">
        <f t="shared" si="3"/>
        <v>VII2017 ** Státy ESVO</v>
      </c>
      <c r="M443" s="979" t="s">
        <v>1501</v>
      </c>
      <c r="N443" s="963">
        <v>2</v>
      </c>
      <c r="O443" s="963" t="s">
        <v>254</v>
      </c>
      <c r="P443" s="950">
        <v>44461640</v>
      </c>
      <c r="Q443" s="950">
        <v>5175879</v>
      </c>
      <c r="R443" s="739" t="str">
        <f t="shared" si="4"/>
        <v>07</v>
      </c>
      <c r="S443" s="695" t="str">
        <f t="shared" si="5"/>
        <v>2017</v>
      </c>
      <c r="T443" s="695" t="str">
        <f>VLOOKUP(R443,ZemeData!$B$537:$C$548,2,0)</f>
        <v>VII</v>
      </c>
      <c r="U443" s="695" t="str">
        <f>VLOOKUP(O443,ZemeData!$B$524:$C$533,2,0)</f>
        <v xml:space="preserve"> ** Státy ESVO</v>
      </c>
      <c r="V443" s="721"/>
    </row>
    <row r="444" spans="1:22" x14ac:dyDescent="0.2">
      <c r="A444" s="737" t="str">
        <f t="shared" si="0"/>
        <v>VII2017 Dovoz ze zemí OECD</v>
      </c>
      <c r="B444" s="979" t="s">
        <v>1501</v>
      </c>
      <c r="C444" s="963">
        <v>4</v>
      </c>
      <c r="D444" s="963" t="s">
        <v>255</v>
      </c>
      <c r="E444" s="950">
        <v>4017079257</v>
      </c>
      <c r="F444" s="950">
        <v>203687965</v>
      </c>
      <c r="G444" s="887" t="str">
        <f t="shared" si="1"/>
        <v>07</v>
      </c>
      <c r="H444" s="867" t="str">
        <f t="shared" si="2"/>
        <v>2017</v>
      </c>
      <c r="I444" s="867" t="str">
        <f>VLOOKUP(G444,ZemeData!$B$537:$C$548,2,0)</f>
        <v>VII</v>
      </c>
      <c r="J444" s="867" t="str">
        <f>VLOOKUP(D444,ZemeData!$E$524:$F$533,2,0)</f>
        <v xml:space="preserve"> Dovoz ze zemí OECD</v>
      </c>
      <c r="K444" s="868"/>
      <c r="L444" s="888" t="str">
        <f t="shared" si="3"/>
        <v>VII2017 Vývoz do zemí OECD</v>
      </c>
      <c r="M444" s="979" t="s">
        <v>1501</v>
      </c>
      <c r="N444" s="963">
        <v>4</v>
      </c>
      <c r="O444" s="963" t="s">
        <v>255</v>
      </c>
      <c r="P444" s="950">
        <v>4947016372</v>
      </c>
      <c r="Q444" s="950">
        <v>265377063</v>
      </c>
      <c r="R444" s="739" t="str">
        <f t="shared" si="4"/>
        <v>07</v>
      </c>
      <c r="S444" s="695" t="str">
        <f t="shared" si="5"/>
        <v>2017</v>
      </c>
      <c r="T444" s="695" t="str">
        <f>VLOOKUP(R444,ZemeData!$B$537:$C$548,2,0)</f>
        <v>VII</v>
      </c>
      <c r="U444" s="695" t="str">
        <f>VLOOKUP(O444,ZemeData!$B$524:$C$533,2,0)</f>
        <v xml:space="preserve"> Vývoz do zemí OECD</v>
      </c>
      <c r="V444" s="721"/>
    </row>
    <row r="445" spans="1:22" x14ac:dyDescent="0.2">
      <c r="A445" s="737" t="str">
        <f t="shared" si="0"/>
        <v>VII2017 * Ostatní */</v>
      </c>
      <c r="B445" s="979" t="s">
        <v>1501</v>
      </c>
      <c r="C445" s="963">
        <v>8</v>
      </c>
      <c r="D445" s="963" t="s">
        <v>259</v>
      </c>
      <c r="E445" s="950">
        <v>98828553</v>
      </c>
      <c r="F445" s="950">
        <v>38626956</v>
      </c>
      <c r="G445" s="887" t="str">
        <f t="shared" si="1"/>
        <v>07</v>
      </c>
      <c r="H445" s="867" t="str">
        <f t="shared" si="2"/>
        <v>2017</v>
      </c>
      <c r="I445" s="867" t="str">
        <f>VLOOKUP(G445,ZemeData!$B$537:$C$548,2,0)</f>
        <v>VII</v>
      </c>
      <c r="J445" s="867" t="str">
        <f>VLOOKUP(D445,ZemeData!$E$524:$F$533,2,0)</f>
        <v xml:space="preserve"> * Ostatní */</v>
      </c>
      <c r="K445" s="868"/>
      <c r="L445" s="888" t="str">
        <f t="shared" si="3"/>
        <v>VII2017 * Ostatní */</v>
      </c>
      <c r="M445" s="979" t="s">
        <v>1501</v>
      </c>
      <c r="N445" s="963">
        <v>8</v>
      </c>
      <c r="O445" s="963" t="s">
        <v>259</v>
      </c>
      <c r="P445" s="950">
        <v>28369491</v>
      </c>
      <c r="Q445" s="950">
        <v>4603907</v>
      </c>
      <c r="R445" s="739" t="str">
        <f t="shared" si="4"/>
        <v>07</v>
      </c>
      <c r="S445" s="695" t="str">
        <f t="shared" si="5"/>
        <v>2017</v>
      </c>
      <c r="T445" s="695" t="str">
        <f>VLOOKUP(R445,ZemeData!$B$537:$C$548,2,0)</f>
        <v>VII</v>
      </c>
      <c r="U445" s="695" t="str">
        <f>VLOOKUP(O445,ZemeData!$B$524:$C$533,2,0)</f>
        <v xml:space="preserve"> * Ostatní */</v>
      </c>
      <c r="V445" s="721"/>
    </row>
    <row r="446" spans="1:22" ht="25.5" x14ac:dyDescent="0.2">
      <c r="A446" s="737" t="str">
        <f t="shared" si="0"/>
        <v>VII2017 * Rozvojové země</v>
      </c>
      <c r="B446" s="979" t="s">
        <v>1501</v>
      </c>
      <c r="C446" s="963">
        <v>10</v>
      </c>
      <c r="D446" s="963" t="s">
        <v>260</v>
      </c>
      <c r="E446" s="950">
        <v>187719560</v>
      </c>
      <c r="F446" s="950">
        <v>23368093</v>
      </c>
      <c r="G446" s="887" t="str">
        <f t="shared" si="1"/>
        <v>07</v>
      </c>
      <c r="H446" s="867" t="str">
        <f t="shared" si="2"/>
        <v>2017</v>
      </c>
      <c r="I446" s="867" t="str">
        <f>VLOOKUP(G446,ZemeData!$B$537:$C$548,2,0)</f>
        <v>VII</v>
      </c>
      <c r="J446" s="867" t="str">
        <f>VLOOKUP(D446,ZemeData!$E$524:$F$533,2,0)</f>
        <v xml:space="preserve"> * Rozvojové země</v>
      </c>
      <c r="K446" s="868"/>
      <c r="L446" s="888" t="str">
        <f t="shared" si="3"/>
        <v>VII2017 * Rozvojové země</v>
      </c>
      <c r="M446" s="979" t="s">
        <v>1501</v>
      </c>
      <c r="N446" s="963">
        <v>10</v>
      </c>
      <c r="O446" s="963" t="s">
        <v>260</v>
      </c>
      <c r="P446" s="950">
        <v>108404320</v>
      </c>
      <c r="Q446" s="950">
        <v>11966165</v>
      </c>
      <c r="R446" s="739" t="str">
        <f t="shared" si="4"/>
        <v>07</v>
      </c>
      <c r="S446" s="695" t="str">
        <f t="shared" si="5"/>
        <v>2017</v>
      </c>
      <c r="T446" s="695" t="str">
        <f>VLOOKUP(R446,ZemeData!$B$537:$C$548,2,0)</f>
        <v>VII</v>
      </c>
      <c r="U446" s="695" t="str">
        <f>VLOOKUP(O446,ZemeData!$B$524:$C$533,2,0)</f>
        <v xml:space="preserve"> * Rozvojové země</v>
      </c>
      <c r="V446" s="721"/>
    </row>
    <row r="447" spans="1:22" ht="25.5" x14ac:dyDescent="0.2">
      <c r="A447" s="737" t="str">
        <f t="shared" ref="A447:A510" si="6">CONCATENATE(I447,H447,J447)</f>
        <v>VII2017 ** Ostatní státy s vyspělou</v>
      </c>
      <c r="B447" s="979" t="s">
        <v>1501</v>
      </c>
      <c r="C447" s="963">
        <v>32</v>
      </c>
      <c r="D447" s="963" t="s">
        <v>256</v>
      </c>
      <c r="E447" s="950">
        <v>86378476</v>
      </c>
      <c r="F447" s="950">
        <v>16293774</v>
      </c>
      <c r="G447" s="887" t="str">
        <f t="shared" ref="G447:G510" si="7">LEFT(B447,2)</f>
        <v>07</v>
      </c>
      <c r="H447" s="867" t="str">
        <f t="shared" ref="H447:H510" si="8">RIGHT(B447,4)</f>
        <v>2017</v>
      </c>
      <c r="I447" s="867" t="str">
        <f>VLOOKUP(G447,ZemeData!$B$537:$C$548,2,0)</f>
        <v>VII</v>
      </c>
      <c r="J447" s="867" t="str">
        <f>VLOOKUP(D447,ZemeData!$E$524:$F$533,2,0)</f>
        <v xml:space="preserve"> ** Ostatní státy s vyspělou</v>
      </c>
      <c r="K447" s="868"/>
      <c r="L447" s="888" t="str">
        <f t="shared" ref="L447:L510" si="9">CONCATENATE(T447,S447,U447)</f>
        <v>VII2017 ** Ostatní státy s vyspělou</v>
      </c>
      <c r="M447" s="979" t="s">
        <v>1501</v>
      </c>
      <c r="N447" s="963">
        <v>32</v>
      </c>
      <c r="O447" s="963" t="s">
        <v>256</v>
      </c>
      <c r="P447" s="950">
        <v>93333312</v>
      </c>
      <c r="Q447" s="950">
        <v>14437712</v>
      </c>
      <c r="R447" s="739" t="str">
        <f t="shared" ref="R447:R510" si="10">LEFT(M447,2)</f>
        <v>07</v>
      </c>
      <c r="S447" s="695" t="str">
        <f t="shared" ref="S447:S510" si="11">RIGHT(M447,4)</f>
        <v>2017</v>
      </c>
      <c r="T447" s="695" t="str">
        <f>VLOOKUP(R447,ZemeData!$B$537:$C$548,2,0)</f>
        <v>VII</v>
      </c>
      <c r="U447" s="695" t="str">
        <f>VLOOKUP(O447,ZemeData!$B$524:$C$533,2,0)</f>
        <v xml:space="preserve"> ** Ostatní státy s vyspělou</v>
      </c>
      <c r="V447" s="721"/>
    </row>
    <row r="448" spans="1:22" ht="51" x14ac:dyDescent="0.2">
      <c r="A448" s="737" t="str">
        <f t="shared" si="6"/>
        <v xml:space="preserve">VII2017 * Společenství </v>
      </c>
      <c r="B448" s="979" t="s">
        <v>1501</v>
      </c>
      <c r="C448" s="963">
        <v>55</v>
      </c>
      <c r="D448" s="963" t="s">
        <v>1701</v>
      </c>
      <c r="E448" s="950">
        <v>1920652063</v>
      </c>
      <c r="F448" s="950">
        <v>14496182</v>
      </c>
      <c r="G448" s="887" t="str">
        <f t="shared" si="7"/>
        <v>07</v>
      </c>
      <c r="H448" s="867" t="str">
        <f t="shared" si="8"/>
        <v>2017</v>
      </c>
      <c r="I448" s="867" t="str">
        <f>VLOOKUP(G448,ZemeData!$B$537:$C$548,2,0)</f>
        <v>VII</v>
      </c>
      <c r="J448" s="867" t="str">
        <f>VLOOKUP(D448,ZemeData!$E$524:$F$533,2,0)</f>
        <v xml:space="preserve"> * Společenství </v>
      </c>
      <c r="K448" s="868"/>
      <c r="L448" s="888" t="str">
        <f t="shared" si="9"/>
        <v xml:space="preserve">VII2017 * Společenství </v>
      </c>
      <c r="M448" s="979" t="s">
        <v>1501</v>
      </c>
      <c r="N448" s="963">
        <v>55</v>
      </c>
      <c r="O448" s="963" t="s">
        <v>1701</v>
      </c>
      <c r="P448" s="950">
        <v>65709702</v>
      </c>
      <c r="Q448" s="950">
        <v>8691520</v>
      </c>
      <c r="R448" s="739" t="str">
        <f t="shared" si="10"/>
        <v>07</v>
      </c>
      <c r="S448" s="695" t="str">
        <f t="shared" si="11"/>
        <v>2017</v>
      </c>
      <c r="T448" s="695" t="str">
        <f>VLOOKUP(R448,ZemeData!$B$537:$C$548,2,0)</f>
        <v>VII</v>
      </c>
      <c r="U448" s="695" t="str">
        <f>VLOOKUP(O448,ZemeData!$B$524:$C$533,2,0)</f>
        <v xml:space="preserve"> * Společenství </v>
      </c>
      <c r="V448" s="721"/>
    </row>
    <row r="449" spans="1:22" x14ac:dyDescent="0.2">
      <c r="A449" s="737" t="str">
        <f t="shared" si="6"/>
        <v>VII2017 ** Státy EU 28</v>
      </c>
      <c r="B449" s="979" t="s">
        <v>1501</v>
      </c>
      <c r="C449" s="963">
        <v>56</v>
      </c>
      <c r="D449" s="963" t="s">
        <v>257</v>
      </c>
      <c r="E449" s="950">
        <v>3937707805</v>
      </c>
      <c r="F449" s="950">
        <v>181612690</v>
      </c>
      <c r="G449" s="887" t="str">
        <f t="shared" si="7"/>
        <v>07</v>
      </c>
      <c r="H449" s="867" t="str">
        <f t="shared" si="8"/>
        <v>2017</v>
      </c>
      <c r="I449" s="867" t="str">
        <f>VLOOKUP(G449,ZemeData!$B$537:$C$548,2,0)</f>
        <v>VII</v>
      </c>
      <c r="J449" s="867" t="str">
        <f>VLOOKUP(D449,ZemeData!$E$524:$F$533,2,0)</f>
        <v xml:space="preserve"> ** Státy EU 28</v>
      </c>
      <c r="K449" s="868"/>
      <c r="L449" s="888" t="str">
        <f t="shared" si="9"/>
        <v>VII2017 ** Státy EU 28</v>
      </c>
      <c r="M449" s="979" t="s">
        <v>1501</v>
      </c>
      <c r="N449" s="963">
        <v>56</v>
      </c>
      <c r="O449" s="963" t="s">
        <v>257</v>
      </c>
      <c r="P449" s="950">
        <v>4922673224</v>
      </c>
      <c r="Q449" s="950">
        <v>253006331</v>
      </c>
      <c r="R449" s="739" t="str">
        <f t="shared" si="10"/>
        <v>07</v>
      </c>
      <c r="S449" s="695" t="str">
        <f t="shared" si="11"/>
        <v>2017</v>
      </c>
      <c r="T449" s="695" t="str">
        <f>VLOOKUP(R449,ZemeData!$B$537:$C$548,2,0)</f>
        <v>VII</v>
      </c>
      <c r="U449" s="695" t="str">
        <f>VLOOKUP(O449,ZemeData!$B$524:$C$533,2,0)</f>
        <v xml:space="preserve"> ** Státy EU 28</v>
      </c>
      <c r="V449" s="721"/>
    </row>
    <row r="450" spans="1:22" ht="25.5" x14ac:dyDescent="0.2">
      <c r="A450" s="737" t="str">
        <f t="shared" si="6"/>
        <v xml:space="preserve">VII2017 * Státy s vyspělou tržní  </v>
      </c>
      <c r="B450" s="979" t="s">
        <v>1501</v>
      </c>
      <c r="C450" s="963">
        <v>58</v>
      </c>
      <c r="D450" s="963" t="s">
        <v>262</v>
      </c>
      <c r="E450" s="950">
        <v>4051284837</v>
      </c>
      <c r="F450" s="950">
        <v>201334226</v>
      </c>
      <c r="G450" s="887" t="str">
        <f t="shared" si="7"/>
        <v>07</v>
      </c>
      <c r="H450" s="867" t="str">
        <f t="shared" si="8"/>
        <v>2017</v>
      </c>
      <c r="I450" s="867" t="str">
        <f>VLOOKUP(G450,ZemeData!$B$537:$C$548,2,0)</f>
        <v>VII</v>
      </c>
      <c r="J450" s="867" t="str">
        <f>VLOOKUP(D450,ZemeData!$E$524:$F$533,2,0)</f>
        <v xml:space="preserve"> * Státy s vyspělou tržní  </v>
      </c>
      <c r="K450" s="868"/>
      <c r="L450" s="888" t="str">
        <f t="shared" si="9"/>
        <v xml:space="preserve">VII2017 * Státy s vyspělou tržní  </v>
      </c>
      <c r="M450" s="979" t="s">
        <v>1501</v>
      </c>
      <c r="N450" s="963">
        <v>58</v>
      </c>
      <c r="O450" s="963" t="s">
        <v>262</v>
      </c>
      <c r="P450" s="950">
        <v>5060468176</v>
      </c>
      <c r="Q450" s="950">
        <v>272619922</v>
      </c>
      <c r="R450" s="739" t="str">
        <f t="shared" si="10"/>
        <v>07</v>
      </c>
      <c r="S450" s="695" t="str">
        <f t="shared" si="11"/>
        <v>2017</v>
      </c>
      <c r="T450" s="695" t="str">
        <f>VLOOKUP(R450,ZemeData!$B$537:$C$548,2,0)</f>
        <v>VII</v>
      </c>
      <c r="U450" s="695" t="str">
        <f>VLOOKUP(O450,ZemeData!$B$524:$C$533,2,0)</f>
        <v xml:space="preserve"> * Státy s vyspělou tržní  </v>
      </c>
      <c r="V450" s="721"/>
    </row>
    <row r="451" spans="1:22" ht="25.5" x14ac:dyDescent="0.2">
      <c r="A451" s="737" t="str">
        <f t="shared" si="6"/>
        <v xml:space="preserve">VII2017 * Státy s </v>
      </c>
      <c r="B451" s="979" t="s">
        <v>1501</v>
      </c>
      <c r="C451" s="963">
        <v>59</v>
      </c>
      <c r="D451" s="963" t="s">
        <v>263</v>
      </c>
      <c r="E451" s="950">
        <v>30452973</v>
      </c>
      <c r="F451" s="950">
        <v>1159674</v>
      </c>
      <c r="G451" s="887" t="str">
        <f t="shared" si="7"/>
        <v>07</v>
      </c>
      <c r="H451" s="867" t="str">
        <f t="shared" si="8"/>
        <v>2017</v>
      </c>
      <c r="I451" s="867" t="str">
        <f>VLOOKUP(G451,ZemeData!$B$537:$C$548,2,0)</f>
        <v>VII</v>
      </c>
      <c r="J451" s="867" t="str">
        <f>VLOOKUP(D451,ZemeData!$E$524:$F$533,2,0)</f>
        <v xml:space="preserve"> * Státy s </v>
      </c>
      <c r="K451" s="868"/>
      <c r="L451" s="888" t="str">
        <f t="shared" si="9"/>
        <v xml:space="preserve">VII2017 * Státy s </v>
      </c>
      <c r="M451" s="979" t="s">
        <v>1501</v>
      </c>
      <c r="N451" s="963">
        <v>59</v>
      </c>
      <c r="O451" s="963" t="s">
        <v>263</v>
      </c>
      <c r="P451" s="950">
        <v>34657567</v>
      </c>
      <c r="Q451" s="950">
        <v>1636135</v>
      </c>
      <c r="R451" s="739" t="str">
        <f t="shared" si="10"/>
        <v>07</v>
      </c>
      <c r="S451" s="695" t="str">
        <f t="shared" si="11"/>
        <v>2017</v>
      </c>
      <c r="T451" s="695" t="str">
        <f>VLOOKUP(R451,ZemeData!$B$537:$C$548,2,0)</f>
        <v>VII</v>
      </c>
      <c r="U451" s="695" t="str">
        <f>VLOOKUP(O451,ZemeData!$B$524:$C$533,2,0)</f>
        <v xml:space="preserve"> * Státy s </v>
      </c>
      <c r="V451" s="721"/>
    </row>
    <row r="452" spans="1:22" x14ac:dyDescent="0.2">
      <c r="A452" s="737" t="str">
        <f t="shared" si="6"/>
        <v>VIII2017 * Nespecifikováno</v>
      </c>
      <c r="B452" s="979" t="s">
        <v>1506</v>
      </c>
      <c r="C452" s="963">
        <v>0</v>
      </c>
      <c r="D452" s="963" t="s">
        <v>258</v>
      </c>
      <c r="E452" s="950">
        <v>51226788</v>
      </c>
      <c r="F452" s="950">
        <v>1389794</v>
      </c>
      <c r="G452" s="887" t="str">
        <f t="shared" si="7"/>
        <v>08</v>
      </c>
      <c r="H452" s="867" t="str">
        <f t="shared" si="8"/>
        <v>2017</v>
      </c>
      <c r="I452" s="867" t="str">
        <f>VLOOKUP(G452,ZemeData!$B$537:$C$548,2,0)</f>
        <v>VIII</v>
      </c>
      <c r="J452" s="867" t="str">
        <f>VLOOKUP(D452,ZemeData!$E$524:$F$533,2,0)</f>
        <v xml:space="preserve"> * Nespecifikováno</v>
      </c>
      <c r="K452" s="868"/>
      <c r="L452" s="888" t="str">
        <f t="shared" si="9"/>
        <v>VIII2017 * Nespecifikováno</v>
      </c>
      <c r="M452" s="979" t="s">
        <v>1506</v>
      </c>
      <c r="N452" s="963">
        <v>0</v>
      </c>
      <c r="O452" s="963" t="s">
        <v>258</v>
      </c>
      <c r="P452" s="950">
        <v>19574710</v>
      </c>
      <c r="Q452" s="950">
        <v>279088</v>
      </c>
      <c r="R452" s="739" t="str">
        <f t="shared" si="10"/>
        <v>08</v>
      </c>
      <c r="S452" s="695" t="str">
        <f t="shared" si="11"/>
        <v>2017</v>
      </c>
      <c r="T452" s="695" t="str">
        <f>VLOOKUP(R452,ZemeData!$B$537:$C$548,2,0)</f>
        <v>VIII</v>
      </c>
      <c r="U452" s="695" t="str">
        <f>VLOOKUP(O452,ZemeData!$B$524:$C$533,2,0)</f>
        <v xml:space="preserve"> * Nespecifikováno</v>
      </c>
      <c r="V452" s="721"/>
    </row>
    <row r="453" spans="1:22" x14ac:dyDescent="0.2">
      <c r="A453" s="737" t="str">
        <f t="shared" si="6"/>
        <v>VIII2017 ** Státy ESVO</v>
      </c>
      <c r="B453" s="979" t="s">
        <v>1506</v>
      </c>
      <c r="C453" s="963">
        <v>2</v>
      </c>
      <c r="D453" s="963" t="s">
        <v>254</v>
      </c>
      <c r="E453" s="950">
        <v>27256058</v>
      </c>
      <c r="F453" s="950">
        <v>3599872</v>
      </c>
      <c r="G453" s="887" t="str">
        <f t="shared" si="7"/>
        <v>08</v>
      </c>
      <c r="H453" s="867" t="str">
        <f t="shared" si="8"/>
        <v>2017</v>
      </c>
      <c r="I453" s="867" t="str">
        <f>VLOOKUP(G453,ZemeData!$B$537:$C$548,2,0)</f>
        <v>VIII</v>
      </c>
      <c r="J453" s="867" t="str">
        <f>VLOOKUP(D453,ZemeData!$E$524:$F$533,2,0)</f>
        <v xml:space="preserve"> ** Státy ESVO</v>
      </c>
      <c r="K453" s="868"/>
      <c r="L453" s="888" t="str">
        <f t="shared" si="9"/>
        <v>VIII2017 ** Státy ESVO</v>
      </c>
      <c r="M453" s="979" t="s">
        <v>1506</v>
      </c>
      <c r="N453" s="963">
        <v>2</v>
      </c>
      <c r="O453" s="963" t="s">
        <v>254</v>
      </c>
      <c r="P453" s="950">
        <v>51644906</v>
      </c>
      <c r="Q453" s="950">
        <v>6405242</v>
      </c>
      <c r="R453" s="739" t="str">
        <f t="shared" si="10"/>
        <v>08</v>
      </c>
      <c r="S453" s="695" t="str">
        <f t="shared" si="11"/>
        <v>2017</v>
      </c>
      <c r="T453" s="695" t="str">
        <f>VLOOKUP(R453,ZemeData!$B$537:$C$548,2,0)</f>
        <v>VIII</v>
      </c>
      <c r="U453" s="695" t="str">
        <f>VLOOKUP(O453,ZemeData!$B$524:$C$533,2,0)</f>
        <v xml:space="preserve"> ** Státy ESVO</v>
      </c>
      <c r="V453" s="721"/>
    </row>
    <row r="454" spans="1:22" x14ac:dyDescent="0.2">
      <c r="A454" s="737" t="str">
        <f t="shared" si="6"/>
        <v>VIII2017 Dovoz ze zemí OECD</v>
      </c>
      <c r="B454" s="979" t="s">
        <v>1506</v>
      </c>
      <c r="C454" s="963">
        <v>4</v>
      </c>
      <c r="D454" s="963" t="s">
        <v>255</v>
      </c>
      <c r="E454" s="950">
        <v>4519065785</v>
      </c>
      <c r="F454" s="950">
        <v>225885782</v>
      </c>
      <c r="G454" s="887" t="str">
        <f t="shared" si="7"/>
        <v>08</v>
      </c>
      <c r="H454" s="867" t="str">
        <f t="shared" si="8"/>
        <v>2017</v>
      </c>
      <c r="I454" s="867" t="str">
        <f>VLOOKUP(G454,ZemeData!$B$537:$C$548,2,0)</f>
        <v>VIII</v>
      </c>
      <c r="J454" s="867" t="str">
        <f>VLOOKUP(D454,ZemeData!$E$524:$F$533,2,0)</f>
        <v xml:space="preserve"> Dovoz ze zemí OECD</v>
      </c>
      <c r="K454" s="868"/>
      <c r="L454" s="888" t="str">
        <f t="shared" si="9"/>
        <v>VIII2017 Vývoz do zemí OECD</v>
      </c>
      <c r="M454" s="979" t="s">
        <v>1506</v>
      </c>
      <c r="N454" s="963">
        <v>4</v>
      </c>
      <c r="O454" s="963" t="s">
        <v>255</v>
      </c>
      <c r="P454" s="950">
        <v>5507631515</v>
      </c>
      <c r="Q454" s="950">
        <v>291810646</v>
      </c>
      <c r="R454" s="739" t="str">
        <f t="shared" si="10"/>
        <v>08</v>
      </c>
      <c r="S454" s="695" t="str">
        <f t="shared" si="11"/>
        <v>2017</v>
      </c>
      <c r="T454" s="695" t="str">
        <f>VLOOKUP(R454,ZemeData!$B$537:$C$548,2,0)</f>
        <v>VIII</v>
      </c>
      <c r="U454" s="695" t="str">
        <f>VLOOKUP(O454,ZemeData!$B$524:$C$533,2,0)</f>
        <v xml:space="preserve"> Vývoz do zemí OECD</v>
      </c>
      <c r="V454" s="721"/>
    </row>
    <row r="455" spans="1:22" x14ac:dyDescent="0.2">
      <c r="A455" s="737" t="str">
        <f t="shared" si="6"/>
        <v>VIII2017 * Ostatní */</v>
      </c>
      <c r="B455" s="979" t="s">
        <v>1506</v>
      </c>
      <c r="C455" s="963">
        <v>8</v>
      </c>
      <c r="D455" s="963" t="s">
        <v>259</v>
      </c>
      <c r="E455" s="950">
        <v>120061393</v>
      </c>
      <c r="F455" s="950">
        <v>39978394</v>
      </c>
      <c r="G455" s="887" t="str">
        <f t="shared" si="7"/>
        <v>08</v>
      </c>
      <c r="H455" s="867" t="str">
        <f t="shared" si="8"/>
        <v>2017</v>
      </c>
      <c r="I455" s="867" t="str">
        <f>VLOOKUP(G455,ZemeData!$B$537:$C$548,2,0)</f>
        <v>VIII</v>
      </c>
      <c r="J455" s="867" t="str">
        <f>VLOOKUP(D455,ZemeData!$E$524:$F$533,2,0)</f>
        <v xml:space="preserve"> * Ostatní */</v>
      </c>
      <c r="K455" s="868"/>
      <c r="L455" s="888" t="str">
        <f t="shared" si="9"/>
        <v>VIII2017 * Ostatní */</v>
      </c>
      <c r="M455" s="979" t="s">
        <v>1506</v>
      </c>
      <c r="N455" s="963">
        <v>8</v>
      </c>
      <c r="O455" s="963" t="s">
        <v>259</v>
      </c>
      <c r="P455" s="950">
        <v>31081611</v>
      </c>
      <c r="Q455" s="950">
        <v>4886872</v>
      </c>
      <c r="R455" s="739" t="str">
        <f t="shared" si="10"/>
        <v>08</v>
      </c>
      <c r="S455" s="695" t="str">
        <f t="shared" si="11"/>
        <v>2017</v>
      </c>
      <c r="T455" s="695" t="str">
        <f>VLOOKUP(R455,ZemeData!$B$537:$C$548,2,0)</f>
        <v>VIII</v>
      </c>
      <c r="U455" s="695" t="str">
        <f>VLOOKUP(O455,ZemeData!$B$524:$C$533,2,0)</f>
        <v xml:space="preserve"> * Ostatní */</v>
      </c>
      <c r="V455" s="721"/>
    </row>
    <row r="456" spans="1:22" ht="25.5" x14ac:dyDescent="0.2">
      <c r="A456" s="737" t="str">
        <f t="shared" si="6"/>
        <v>VIII2017 * Rozvojové země</v>
      </c>
      <c r="B456" s="979" t="s">
        <v>1506</v>
      </c>
      <c r="C456" s="963">
        <v>10</v>
      </c>
      <c r="D456" s="963" t="s">
        <v>260</v>
      </c>
      <c r="E456" s="950">
        <v>167855601</v>
      </c>
      <c r="F456" s="950">
        <v>26096406</v>
      </c>
      <c r="G456" s="887" t="str">
        <f t="shared" si="7"/>
        <v>08</v>
      </c>
      <c r="H456" s="867" t="str">
        <f t="shared" si="8"/>
        <v>2017</v>
      </c>
      <c r="I456" s="867" t="str">
        <f>VLOOKUP(G456,ZemeData!$B$537:$C$548,2,0)</f>
        <v>VIII</v>
      </c>
      <c r="J456" s="867" t="str">
        <f>VLOOKUP(D456,ZemeData!$E$524:$F$533,2,0)</f>
        <v xml:space="preserve"> * Rozvojové země</v>
      </c>
      <c r="K456" s="868"/>
      <c r="L456" s="888" t="str">
        <f t="shared" si="9"/>
        <v>VIII2017 * Rozvojové země</v>
      </c>
      <c r="M456" s="979" t="s">
        <v>1506</v>
      </c>
      <c r="N456" s="963">
        <v>10</v>
      </c>
      <c r="O456" s="963" t="s">
        <v>260</v>
      </c>
      <c r="P456" s="950">
        <v>115665203</v>
      </c>
      <c r="Q456" s="950">
        <v>14178131</v>
      </c>
      <c r="R456" s="739" t="str">
        <f t="shared" si="10"/>
        <v>08</v>
      </c>
      <c r="S456" s="695" t="str">
        <f t="shared" si="11"/>
        <v>2017</v>
      </c>
      <c r="T456" s="695" t="str">
        <f>VLOOKUP(R456,ZemeData!$B$537:$C$548,2,0)</f>
        <v>VIII</v>
      </c>
      <c r="U456" s="695" t="str">
        <f>VLOOKUP(O456,ZemeData!$B$524:$C$533,2,0)</f>
        <v xml:space="preserve"> * Rozvojové země</v>
      </c>
      <c r="V456" s="721"/>
    </row>
    <row r="457" spans="1:22" ht="25.5" x14ac:dyDescent="0.2">
      <c r="A457" s="737" t="str">
        <f t="shared" si="6"/>
        <v>VIII2017 ** Ostatní státy s vyspělou</v>
      </c>
      <c r="B457" s="979" t="s">
        <v>1506</v>
      </c>
      <c r="C457" s="963">
        <v>32</v>
      </c>
      <c r="D457" s="963" t="s">
        <v>256</v>
      </c>
      <c r="E457" s="950">
        <v>116029900</v>
      </c>
      <c r="F457" s="950">
        <v>17004149</v>
      </c>
      <c r="G457" s="887" t="str">
        <f t="shared" si="7"/>
        <v>08</v>
      </c>
      <c r="H457" s="867" t="str">
        <f t="shared" si="8"/>
        <v>2017</v>
      </c>
      <c r="I457" s="867" t="str">
        <f>VLOOKUP(G457,ZemeData!$B$537:$C$548,2,0)</f>
        <v>VIII</v>
      </c>
      <c r="J457" s="867" t="str">
        <f>VLOOKUP(D457,ZemeData!$E$524:$F$533,2,0)</f>
        <v xml:space="preserve"> ** Ostatní státy s vyspělou</v>
      </c>
      <c r="K457" s="868"/>
      <c r="L457" s="888" t="str">
        <f t="shared" si="9"/>
        <v>VIII2017 ** Ostatní státy s vyspělou</v>
      </c>
      <c r="M457" s="979" t="s">
        <v>1506</v>
      </c>
      <c r="N457" s="963">
        <v>32</v>
      </c>
      <c r="O457" s="963" t="s">
        <v>256</v>
      </c>
      <c r="P457" s="950">
        <v>108366552</v>
      </c>
      <c r="Q457" s="950">
        <v>16092721</v>
      </c>
      <c r="R457" s="739" t="str">
        <f t="shared" si="10"/>
        <v>08</v>
      </c>
      <c r="S457" s="695" t="str">
        <f t="shared" si="11"/>
        <v>2017</v>
      </c>
      <c r="T457" s="695" t="str">
        <f>VLOOKUP(R457,ZemeData!$B$537:$C$548,2,0)</f>
        <v>VIII</v>
      </c>
      <c r="U457" s="695" t="str">
        <f>VLOOKUP(O457,ZemeData!$B$524:$C$533,2,0)</f>
        <v xml:space="preserve"> ** Ostatní státy s vyspělou</v>
      </c>
      <c r="V457" s="721"/>
    </row>
    <row r="458" spans="1:22" ht="51" x14ac:dyDescent="0.2">
      <c r="A458" s="737" t="str">
        <f t="shared" si="6"/>
        <v xml:space="preserve">VIII2017 * Společenství </v>
      </c>
      <c r="B458" s="979" t="s">
        <v>1506</v>
      </c>
      <c r="C458" s="963">
        <v>55</v>
      </c>
      <c r="D458" s="963" t="s">
        <v>1701</v>
      </c>
      <c r="E458" s="950">
        <v>1720871440</v>
      </c>
      <c r="F458" s="950">
        <v>14081504</v>
      </c>
      <c r="G458" s="887" t="str">
        <f t="shared" si="7"/>
        <v>08</v>
      </c>
      <c r="H458" s="867" t="str">
        <f t="shared" si="8"/>
        <v>2017</v>
      </c>
      <c r="I458" s="867" t="str">
        <f>VLOOKUP(G458,ZemeData!$B$537:$C$548,2,0)</f>
        <v>VIII</v>
      </c>
      <c r="J458" s="867" t="str">
        <f>VLOOKUP(D458,ZemeData!$E$524:$F$533,2,0)</f>
        <v xml:space="preserve"> * Společenství </v>
      </c>
      <c r="K458" s="868"/>
      <c r="L458" s="888" t="str">
        <f t="shared" si="9"/>
        <v xml:space="preserve">VIII2017 * Společenství </v>
      </c>
      <c r="M458" s="979" t="s">
        <v>1506</v>
      </c>
      <c r="N458" s="963">
        <v>55</v>
      </c>
      <c r="O458" s="963" t="s">
        <v>1701</v>
      </c>
      <c r="P458" s="950">
        <v>92097908</v>
      </c>
      <c r="Q458" s="950">
        <v>11329347</v>
      </c>
      <c r="R458" s="739" t="str">
        <f t="shared" si="10"/>
        <v>08</v>
      </c>
      <c r="S458" s="695" t="str">
        <f t="shared" si="11"/>
        <v>2017</v>
      </c>
      <c r="T458" s="695" t="str">
        <f>VLOOKUP(R458,ZemeData!$B$537:$C$548,2,0)</f>
        <v>VIII</v>
      </c>
      <c r="U458" s="695" t="str">
        <f>VLOOKUP(O458,ZemeData!$B$524:$C$533,2,0)</f>
        <v xml:space="preserve"> * Společenství </v>
      </c>
      <c r="V458" s="721"/>
    </row>
    <row r="459" spans="1:22" x14ac:dyDescent="0.2">
      <c r="A459" s="737" t="str">
        <f t="shared" si="6"/>
        <v>VIII2017 ** Státy EU 28</v>
      </c>
      <c r="B459" s="979" t="s">
        <v>1506</v>
      </c>
      <c r="C459" s="963">
        <v>56</v>
      </c>
      <c r="D459" s="963" t="s">
        <v>257</v>
      </c>
      <c r="E459" s="950">
        <v>4411510632</v>
      </c>
      <c r="F459" s="950">
        <v>202350311</v>
      </c>
      <c r="G459" s="887" t="str">
        <f t="shared" si="7"/>
        <v>08</v>
      </c>
      <c r="H459" s="867" t="str">
        <f t="shared" si="8"/>
        <v>2017</v>
      </c>
      <c r="I459" s="867" t="str">
        <f>VLOOKUP(G459,ZemeData!$B$537:$C$548,2,0)</f>
        <v>VIII</v>
      </c>
      <c r="J459" s="867" t="str">
        <f>VLOOKUP(D459,ZemeData!$E$524:$F$533,2,0)</f>
        <v xml:space="preserve"> ** Státy EU 28</v>
      </c>
      <c r="K459" s="868"/>
      <c r="L459" s="888" t="str">
        <f t="shared" si="9"/>
        <v>VIII2017 ** Státy EU 28</v>
      </c>
      <c r="M459" s="979" t="s">
        <v>1506</v>
      </c>
      <c r="N459" s="963">
        <v>56</v>
      </c>
      <c r="O459" s="963" t="s">
        <v>257</v>
      </c>
      <c r="P459" s="950">
        <v>5475067120</v>
      </c>
      <c r="Q459" s="950">
        <v>277587962</v>
      </c>
      <c r="R459" s="739" t="str">
        <f t="shared" si="10"/>
        <v>08</v>
      </c>
      <c r="S459" s="695" t="str">
        <f t="shared" si="11"/>
        <v>2017</v>
      </c>
      <c r="T459" s="695" t="str">
        <f>VLOOKUP(R459,ZemeData!$B$537:$C$548,2,0)</f>
        <v>VIII</v>
      </c>
      <c r="U459" s="695" t="str">
        <f>VLOOKUP(O459,ZemeData!$B$524:$C$533,2,0)</f>
        <v xml:space="preserve"> ** Státy EU 28</v>
      </c>
      <c r="V459" s="721"/>
    </row>
    <row r="460" spans="1:22" ht="25.5" x14ac:dyDescent="0.2">
      <c r="A460" s="737" t="str">
        <f t="shared" si="6"/>
        <v xml:space="preserve">VIII2017 * Státy s vyspělou tržní  </v>
      </c>
      <c r="B460" s="979" t="s">
        <v>1506</v>
      </c>
      <c r="C460" s="963">
        <v>58</v>
      </c>
      <c r="D460" s="963" t="s">
        <v>262</v>
      </c>
      <c r="E460" s="950">
        <v>4554796590</v>
      </c>
      <c r="F460" s="950">
        <v>222954332</v>
      </c>
      <c r="G460" s="887" t="str">
        <f t="shared" si="7"/>
        <v>08</v>
      </c>
      <c r="H460" s="867" t="str">
        <f t="shared" si="8"/>
        <v>2017</v>
      </c>
      <c r="I460" s="867" t="str">
        <f>VLOOKUP(G460,ZemeData!$B$537:$C$548,2,0)</f>
        <v>VIII</v>
      </c>
      <c r="J460" s="867" t="str">
        <f>VLOOKUP(D460,ZemeData!$E$524:$F$533,2,0)</f>
        <v xml:space="preserve"> * Státy s vyspělou tržní  </v>
      </c>
      <c r="K460" s="868"/>
      <c r="L460" s="888" t="str">
        <f t="shared" si="9"/>
        <v xml:space="preserve">VIII2017 * Státy s vyspělou tržní  </v>
      </c>
      <c r="M460" s="979" t="s">
        <v>1506</v>
      </c>
      <c r="N460" s="963">
        <v>58</v>
      </c>
      <c r="O460" s="963" t="s">
        <v>262</v>
      </c>
      <c r="P460" s="950">
        <v>5635078578</v>
      </c>
      <c r="Q460" s="950">
        <v>300085925</v>
      </c>
      <c r="R460" s="739" t="str">
        <f t="shared" si="10"/>
        <v>08</v>
      </c>
      <c r="S460" s="695" t="str">
        <f t="shared" si="11"/>
        <v>2017</v>
      </c>
      <c r="T460" s="695" t="str">
        <f>VLOOKUP(R460,ZemeData!$B$537:$C$548,2,0)</f>
        <v>VIII</v>
      </c>
      <c r="U460" s="695" t="str">
        <f>VLOOKUP(O460,ZemeData!$B$524:$C$533,2,0)</f>
        <v xml:space="preserve"> * Státy s vyspělou tržní  </v>
      </c>
      <c r="V460" s="721"/>
    </row>
    <row r="461" spans="1:22" ht="25.5" x14ac:dyDescent="0.2">
      <c r="A461" s="737" t="str">
        <f t="shared" si="6"/>
        <v xml:space="preserve">VIII2017 * Státy s </v>
      </c>
      <c r="B461" s="979" t="s">
        <v>1506</v>
      </c>
      <c r="C461" s="963">
        <v>59</v>
      </c>
      <c r="D461" s="963" t="s">
        <v>263</v>
      </c>
      <c r="E461" s="950">
        <v>27562015</v>
      </c>
      <c r="F461" s="950">
        <v>1635968</v>
      </c>
      <c r="G461" s="887" t="str">
        <f t="shared" si="7"/>
        <v>08</v>
      </c>
      <c r="H461" s="867" t="str">
        <f t="shared" si="8"/>
        <v>2017</v>
      </c>
      <c r="I461" s="867" t="str">
        <f>VLOOKUP(G461,ZemeData!$B$537:$C$548,2,0)</f>
        <v>VIII</v>
      </c>
      <c r="J461" s="867" t="str">
        <f>VLOOKUP(D461,ZemeData!$E$524:$F$533,2,0)</f>
        <v xml:space="preserve"> * Státy s </v>
      </c>
      <c r="K461" s="868"/>
      <c r="L461" s="888" t="str">
        <f t="shared" si="9"/>
        <v xml:space="preserve">VIII2017 * Státy s </v>
      </c>
      <c r="M461" s="979" t="s">
        <v>1506</v>
      </c>
      <c r="N461" s="963">
        <v>59</v>
      </c>
      <c r="O461" s="963" t="s">
        <v>263</v>
      </c>
      <c r="P461" s="950">
        <v>65479999</v>
      </c>
      <c r="Q461" s="950">
        <v>2081755</v>
      </c>
      <c r="R461" s="739" t="str">
        <f t="shared" si="10"/>
        <v>08</v>
      </c>
      <c r="S461" s="695" t="str">
        <f t="shared" si="11"/>
        <v>2017</v>
      </c>
      <c r="T461" s="695" t="str">
        <f>VLOOKUP(R461,ZemeData!$B$537:$C$548,2,0)</f>
        <v>VIII</v>
      </c>
      <c r="U461" s="695" t="str">
        <f>VLOOKUP(O461,ZemeData!$B$524:$C$533,2,0)</f>
        <v xml:space="preserve"> * Státy s </v>
      </c>
      <c r="V461" s="721"/>
    </row>
    <row r="462" spans="1:22" x14ac:dyDescent="0.2">
      <c r="A462" s="737" t="str">
        <f t="shared" si="6"/>
        <v>IX2017 * Nespecifikováno</v>
      </c>
      <c r="B462" s="979" t="s">
        <v>1515</v>
      </c>
      <c r="C462" s="963">
        <v>0</v>
      </c>
      <c r="D462" s="963" t="s">
        <v>258</v>
      </c>
      <c r="E462" s="950">
        <v>62933006</v>
      </c>
      <c r="F462" s="950">
        <v>1568680</v>
      </c>
      <c r="G462" s="887" t="str">
        <f t="shared" si="7"/>
        <v>09</v>
      </c>
      <c r="H462" s="867" t="str">
        <f t="shared" si="8"/>
        <v>2017</v>
      </c>
      <c r="I462" s="867" t="str">
        <f>VLOOKUP(G462,ZemeData!$B$537:$C$548,2,0)</f>
        <v>IX</v>
      </c>
      <c r="J462" s="867" t="str">
        <f>VLOOKUP(D462,ZemeData!$E$524:$F$533,2,0)</f>
        <v xml:space="preserve"> * Nespecifikováno</v>
      </c>
      <c r="K462" s="868"/>
      <c r="L462" s="888" t="str">
        <f t="shared" si="9"/>
        <v>IX2017 * Nespecifikováno</v>
      </c>
      <c r="M462" s="979" t="s">
        <v>1515</v>
      </c>
      <c r="N462" s="963">
        <v>0</v>
      </c>
      <c r="O462" s="963" t="s">
        <v>258</v>
      </c>
      <c r="P462" s="950">
        <v>17993340</v>
      </c>
      <c r="Q462" s="950">
        <v>244075</v>
      </c>
      <c r="R462" s="739" t="str">
        <f t="shared" si="10"/>
        <v>09</v>
      </c>
      <c r="S462" s="695" t="str">
        <f t="shared" si="11"/>
        <v>2017</v>
      </c>
      <c r="T462" s="695" t="str">
        <f>VLOOKUP(R462,ZemeData!$B$537:$C$548,2,0)</f>
        <v>IX</v>
      </c>
      <c r="U462" s="695" t="str">
        <f>VLOOKUP(O462,ZemeData!$B$524:$C$533,2,0)</f>
        <v xml:space="preserve"> * Nespecifikováno</v>
      </c>
      <c r="V462" s="721"/>
    </row>
    <row r="463" spans="1:22" x14ac:dyDescent="0.2">
      <c r="A463" s="737" t="str">
        <f t="shared" si="6"/>
        <v>IX2017 ** Státy ESVO</v>
      </c>
      <c r="B463" s="979" t="s">
        <v>1515</v>
      </c>
      <c r="C463" s="963">
        <v>2</v>
      </c>
      <c r="D463" s="963" t="s">
        <v>254</v>
      </c>
      <c r="E463" s="950">
        <v>29162395</v>
      </c>
      <c r="F463" s="950">
        <v>4035792</v>
      </c>
      <c r="G463" s="887" t="str">
        <f t="shared" si="7"/>
        <v>09</v>
      </c>
      <c r="H463" s="867" t="str">
        <f t="shared" si="8"/>
        <v>2017</v>
      </c>
      <c r="I463" s="867" t="str">
        <f>VLOOKUP(G463,ZemeData!$B$537:$C$548,2,0)</f>
        <v>IX</v>
      </c>
      <c r="J463" s="867" t="str">
        <f>VLOOKUP(D463,ZemeData!$E$524:$F$533,2,0)</f>
        <v xml:space="preserve"> ** Státy ESVO</v>
      </c>
      <c r="K463" s="868"/>
      <c r="L463" s="888" t="str">
        <f t="shared" si="9"/>
        <v>IX2017 ** Státy ESVO</v>
      </c>
      <c r="M463" s="979" t="s">
        <v>1515</v>
      </c>
      <c r="N463" s="963">
        <v>2</v>
      </c>
      <c r="O463" s="963" t="s">
        <v>254</v>
      </c>
      <c r="P463" s="950">
        <v>53070405</v>
      </c>
      <c r="Q463" s="950">
        <v>6546218</v>
      </c>
      <c r="R463" s="739" t="str">
        <f t="shared" si="10"/>
        <v>09</v>
      </c>
      <c r="S463" s="695" t="str">
        <f t="shared" si="11"/>
        <v>2017</v>
      </c>
      <c r="T463" s="695" t="str">
        <f>VLOOKUP(R463,ZemeData!$B$537:$C$548,2,0)</f>
        <v>IX</v>
      </c>
      <c r="U463" s="695" t="str">
        <f>VLOOKUP(O463,ZemeData!$B$524:$C$533,2,0)</f>
        <v xml:space="preserve"> ** Státy ESVO</v>
      </c>
      <c r="V463" s="721"/>
    </row>
    <row r="464" spans="1:22" x14ac:dyDescent="0.2">
      <c r="A464" s="737" t="str">
        <f t="shared" si="6"/>
        <v>IX2017 Dovoz ze zemí OECD</v>
      </c>
      <c r="B464" s="979" t="s">
        <v>1515</v>
      </c>
      <c r="C464" s="963">
        <v>4</v>
      </c>
      <c r="D464" s="963" t="s">
        <v>255</v>
      </c>
      <c r="E464" s="950">
        <v>4497002824</v>
      </c>
      <c r="F464" s="950">
        <v>235350753</v>
      </c>
      <c r="G464" s="887" t="str">
        <f t="shared" si="7"/>
        <v>09</v>
      </c>
      <c r="H464" s="867" t="str">
        <f t="shared" si="8"/>
        <v>2017</v>
      </c>
      <c r="I464" s="867" t="str">
        <f>VLOOKUP(G464,ZemeData!$B$537:$C$548,2,0)</f>
        <v>IX</v>
      </c>
      <c r="J464" s="867" t="str">
        <f>VLOOKUP(D464,ZemeData!$E$524:$F$533,2,0)</f>
        <v xml:space="preserve"> Dovoz ze zemí OECD</v>
      </c>
      <c r="K464" s="868"/>
      <c r="L464" s="888" t="str">
        <f t="shared" si="9"/>
        <v>IX2017 Vývoz do zemí OECD</v>
      </c>
      <c r="M464" s="979" t="s">
        <v>1515</v>
      </c>
      <c r="N464" s="963">
        <v>4</v>
      </c>
      <c r="O464" s="963" t="s">
        <v>255</v>
      </c>
      <c r="P464" s="950">
        <v>5505551123</v>
      </c>
      <c r="Q464" s="950">
        <v>322422376</v>
      </c>
      <c r="R464" s="739" t="str">
        <f t="shared" si="10"/>
        <v>09</v>
      </c>
      <c r="S464" s="695" t="str">
        <f t="shared" si="11"/>
        <v>2017</v>
      </c>
      <c r="T464" s="695" t="str">
        <f>VLOOKUP(R464,ZemeData!$B$537:$C$548,2,0)</f>
        <v>IX</v>
      </c>
      <c r="U464" s="695" t="str">
        <f>VLOOKUP(O464,ZemeData!$B$524:$C$533,2,0)</f>
        <v xml:space="preserve"> Vývoz do zemí OECD</v>
      </c>
      <c r="V464" s="721"/>
    </row>
    <row r="465" spans="1:22" x14ac:dyDescent="0.2">
      <c r="A465" s="737" t="str">
        <f t="shared" si="6"/>
        <v>IX2017 * Ostatní */</v>
      </c>
      <c r="B465" s="979" t="s">
        <v>1515</v>
      </c>
      <c r="C465" s="963">
        <v>8</v>
      </c>
      <c r="D465" s="963" t="s">
        <v>259</v>
      </c>
      <c r="E465" s="950">
        <v>114244679</v>
      </c>
      <c r="F465" s="950">
        <v>43305828</v>
      </c>
      <c r="G465" s="887" t="str">
        <f t="shared" si="7"/>
        <v>09</v>
      </c>
      <c r="H465" s="867" t="str">
        <f t="shared" si="8"/>
        <v>2017</v>
      </c>
      <c r="I465" s="867" t="str">
        <f>VLOOKUP(G465,ZemeData!$B$537:$C$548,2,0)</f>
        <v>IX</v>
      </c>
      <c r="J465" s="867" t="str">
        <f>VLOOKUP(D465,ZemeData!$E$524:$F$533,2,0)</f>
        <v xml:space="preserve"> * Ostatní */</v>
      </c>
      <c r="K465" s="868"/>
      <c r="L465" s="888" t="str">
        <f t="shared" si="9"/>
        <v>IX2017 * Ostatní */</v>
      </c>
      <c r="M465" s="979" t="s">
        <v>1515</v>
      </c>
      <c r="N465" s="963">
        <v>8</v>
      </c>
      <c r="O465" s="963" t="s">
        <v>259</v>
      </c>
      <c r="P465" s="950">
        <v>34942543</v>
      </c>
      <c r="Q465" s="950">
        <v>4579209</v>
      </c>
      <c r="R465" s="739" t="str">
        <f t="shared" si="10"/>
        <v>09</v>
      </c>
      <c r="S465" s="695" t="str">
        <f t="shared" si="11"/>
        <v>2017</v>
      </c>
      <c r="T465" s="695" t="str">
        <f>VLOOKUP(R465,ZemeData!$B$537:$C$548,2,0)</f>
        <v>IX</v>
      </c>
      <c r="U465" s="695" t="str">
        <f>VLOOKUP(O465,ZemeData!$B$524:$C$533,2,0)</f>
        <v xml:space="preserve"> * Ostatní */</v>
      </c>
      <c r="V465" s="721"/>
    </row>
    <row r="466" spans="1:22" ht="25.5" x14ac:dyDescent="0.2">
      <c r="A466" s="737" t="str">
        <f t="shared" si="6"/>
        <v>IX2017 * Rozvojové země</v>
      </c>
      <c r="B466" s="979" t="s">
        <v>1515</v>
      </c>
      <c r="C466" s="963">
        <v>10</v>
      </c>
      <c r="D466" s="963" t="s">
        <v>260</v>
      </c>
      <c r="E466" s="950">
        <v>153573610</v>
      </c>
      <c r="F466" s="950">
        <v>24232830</v>
      </c>
      <c r="G466" s="887" t="str">
        <f t="shared" si="7"/>
        <v>09</v>
      </c>
      <c r="H466" s="867" t="str">
        <f t="shared" si="8"/>
        <v>2017</v>
      </c>
      <c r="I466" s="867" t="str">
        <f>VLOOKUP(G466,ZemeData!$B$537:$C$548,2,0)</f>
        <v>IX</v>
      </c>
      <c r="J466" s="867" t="str">
        <f>VLOOKUP(D466,ZemeData!$E$524:$F$533,2,0)</f>
        <v xml:space="preserve"> * Rozvojové země</v>
      </c>
      <c r="K466" s="868"/>
      <c r="L466" s="888" t="str">
        <f t="shared" si="9"/>
        <v>IX2017 * Rozvojové země</v>
      </c>
      <c r="M466" s="979" t="s">
        <v>1515</v>
      </c>
      <c r="N466" s="963">
        <v>10</v>
      </c>
      <c r="O466" s="963" t="s">
        <v>260</v>
      </c>
      <c r="P466" s="950">
        <v>98701897</v>
      </c>
      <c r="Q466" s="950">
        <v>14437372</v>
      </c>
      <c r="R466" s="739" t="str">
        <f t="shared" si="10"/>
        <v>09</v>
      </c>
      <c r="S466" s="695" t="str">
        <f t="shared" si="11"/>
        <v>2017</v>
      </c>
      <c r="T466" s="695" t="str">
        <f>VLOOKUP(R466,ZemeData!$B$537:$C$548,2,0)</f>
        <v>IX</v>
      </c>
      <c r="U466" s="695" t="str">
        <f>VLOOKUP(O466,ZemeData!$B$524:$C$533,2,0)</f>
        <v xml:space="preserve"> * Rozvojové země</v>
      </c>
      <c r="V466" s="721"/>
    </row>
    <row r="467" spans="1:22" ht="25.5" x14ac:dyDescent="0.2">
      <c r="A467" s="737" t="str">
        <f t="shared" si="6"/>
        <v>IX2017 ** Ostatní státy s vyspělou</v>
      </c>
      <c r="B467" s="979" t="s">
        <v>1515</v>
      </c>
      <c r="C467" s="963">
        <v>32</v>
      </c>
      <c r="D467" s="963" t="s">
        <v>256</v>
      </c>
      <c r="E467" s="950">
        <v>98796724</v>
      </c>
      <c r="F467" s="950">
        <v>16951310</v>
      </c>
      <c r="G467" s="887" t="str">
        <f t="shared" si="7"/>
        <v>09</v>
      </c>
      <c r="H467" s="867" t="str">
        <f t="shared" si="8"/>
        <v>2017</v>
      </c>
      <c r="I467" s="867" t="str">
        <f>VLOOKUP(G467,ZemeData!$B$537:$C$548,2,0)</f>
        <v>IX</v>
      </c>
      <c r="J467" s="867" t="str">
        <f>VLOOKUP(D467,ZemeData!$E$524:$F$533,2,0)</f>
        <v xml:space="preserve"> ** Ostatní státy s vyspělou</v>
      </c>
      <c r="K467" s="868"/>
      <c r="L467" s="888" t="str">
        <f t="shared" si="9"/>
        <v>IX2017 ** Ostatní státy s vyspělou</v>
      </c>
      <c r="M467" s="979" t="s">
        <v>1515</v>
      </c>
      <c r="N467" s="963">
        <v>32</v>
      </c>
      <c r="O467" s="963" t="s">
        <v>256</v>
      </c>
      <c r="P467" s="950">
        <v>101929546</v>
      </c>
      <c r="Q467" s="950">
        <v>17410068</v>
      </c>
      <c r="R467" s="739" t="str">
        <f t="shared" si="10"/>
        <v>09</v>
      </c>
      <c r="S467" s="695" t="str">
        <f t="shared" si="11"/>
        <v>2017</v>
      </c>
      <c r="T467" s="695" t="str">
        <f>VLOOKUP(R467,ZemeData!$B$537:$C$548,2,0)</f>
        <v>IX</v>
      </c>
      <c r="U467" s="695" t="str">
        <f>VLOOKUP(O467,ZemeData!$B$524:$C$533,2,0)</f>
        <v xml:space="preserve"> ** Ostatní státy s vyspělou</v>
      </c>
      <c r="V467" s="721"/>
    </row>
    <row r="468" spans="1:22" ht="51" x14ac:dyDescent="0.2">
      <c r="A468" s="737" t="str">
        <f t="shared" si="6"/>
        <v xml:space="preserve">IX2017 * Společenství </v>
      </c>
      <c r="B468" s="979" t="s">
        <v>1515</v>
      </c>
      <c r="C468" s="963">
        <v>55</v>
      </c>
      <c r="D468" s="963" t="s">
        <v>1701</v>
      </c>
      <c r="E468" s="950">
        <v>1662607367</v>
      </c>
      <c r="F468" s="950">
        <v>14170235</v>
      </c>
      <c r="G468" s="887" t="str">
        <f t="shared" si="7"/>
        <v>09</v>
      </c>
      <c r="H468" s="867" t="str">
        <f t="shared" si="8"/>
        <v>2017</v>
      </c>
      <c r="I468" s="867" t="str">
        <f>VLOOKUP(G468,ZemeData!$B$537:$C$548,2,0)</f>
        <v>IX</v>
      </c>
      <c r="J468" s="867" t="str">
        <f>VLOOKUP(D468,ZemeData!$E$524:$F$533,2,0)</f>
        <v xml:space="preserve"> * Společenství </v>
      </c>
      <c r="K468" s="868"/>
      <c r="L468" s="888" t="str">
        <f t="shared" si="9"/>
        <v xml:space="preserve">IX2017 * Společenství </v>
      </c>
      <c r="M468" s="979" t="s">
        <v>1515</v>
      </c>
      <c r="N468" s="963">
        <v>55</v>
      </c>
      <c r="O468" s="963" t="s">
        <v>1701</v>
      </c>
      <c r="P468" s="950">
        <v>136481198</v>
      </c>
      <c r="Q468" s="950">
        <v>10478086</v>
      </c>
      <c r="R468" s="739" t="str">
        <f t="shared" si="10"/>
        <v>09</v>
      </c>
      <c r="S468" s="695" t="str">
        <f t="shared" si="11"/>
        <v>2017</v>
      </c>
      <c r="T468" s="695" t="str">
        <f>VLOOKUP(R468,ZemeData!$B$537:$C$548,2,0)</f>
        <v>IX</v>
      </c>
      <c r="U468" s="695" t="str">
        <f>VLOOKUP(O468,ZemeData!$B$524:$C$533,2,0)</f>
        <v xml:space="preserve"> * Společenství </v>
      </c>
      <c r="V468" s="721"/>
    </row>
    <row r="469" spans="1:22" x14ac:dyDescent="0.2">
      <c r="A469" s="737" t="str">
        <f t="shared" si="6"/>
        <v>IX2017 ** Státy EU 28</v>
      </c>
      <c r="B469" s="979" t="s">
        <v>1515</v>
      </c>
      <c r="C469" s="963">
        <v>56</v>
      </c>
      <c r="D469" s="963" t="s">
        <v>257</v>
      </c>
      <c r="E469" s="950">
        <v>4423712020</v>
      </c>
      <c r="F469" s="950">
        <v>214057157</v>
      </c>
      <c r="G469" s="887" t="str">
        <f t="shared" si="7"/>
        <v>09</v>
      </c>
      <c r="H469" s="867" t="str">
        <f t="shared" si="8"/>
        <v>2017</v>
      </c>
      <c r="I469" s="867" t="str">
        <f>VLOOKUP(G469,ZemeData!$B$537:$C$548,2,0)</f>
        <v>IX</v>
      </c>
      <c r="J469" s="867" t="str">
        <f>VLOOKUP(D469,ZemeData!$E$524:$F$533,2,0)</f>
        <v xml:space="preserve"> ** Státy EU 28</v>
      </c>
      <c r="K469" s="868"/>
      <c r="L469" s="888" t="str">
        <f t="shared" si="9"/>
        <v>IX2017 ** Státy EU 28</v>
      </c>
      <c r="M469" s="979" t="s">
        <v>1515</v>
      </c>
      <c r="N469" s="963">
        <v>56</v>
      </c>
      <c r="O469" s="963" t="s">
        <v>257</v>
      </c>
      <c r="P469" s="950">
        <v>5468652214</v>
      </c>
      <c r="Q469" s="950">
        <v>307037888</v>
      </c>
      <c r="R469" s="739" t="str">
        <f t="shared" si="10"/>
        <v>09</v>
      </c>
      <c r="S469" s="695" t="str">
        <f t="shared" si="11"/>
        <v>2017</v>
      </c>
      <c r="T469" s="695" t="str">
        <f>VLOOKUP(R469,ZemeData!$B$537:$C$548,2,0)</f>
        <v>IX</v>
      </c>
      <c r="U469" s="695" t="str">
        <f>VLOOKUP(O469,ZemeData!$B$524:$C$533,2,0)</f>
        <v xml:space="preserve"> ** Státy EU 28</v>
      </c>
      <c r="V469" s="721"/>
    </row>
    <row r="470" spans="1:22" ht="25.5" x14ac:dyDescent="0.2">
      <c r="A470" s="737" t="str">
        <f t="shared" si="6"/>
        <v xml:space="preserve">IX2017 * Státy s vyspělou tržní  </v>
      </c>
      <c r="B470" s="979" t="s">
        <v>1515</v>
      </c>
      <c r="C470" s="963">
        <v>58</v>
      </c>
      <c r="D470" s="963" t="s">
        <v>262</v>
      </c>
      <c r="E470" s="950">
        <v>4551671138</v>
      </c>
      <c r="F470" s="950">
        <v>235044259</v>
      </c>
      <c r="G470" s="887" t="str">
        <f t="shared" si="7"/>
        <v>09</v>
      </c>
      <c r="H470" s="867" t="str">
        <f t="shared" si="8"/>
        <v>2017</v>
      </c>
      <c r="I470" s="867" t="str">
        <f>VLOOKUP(G470,ZemeData!$B$537:$C$548,2,0)</f>
        <v>IX</v>
      </c>
      <c r="J470" s="867" t="str">
        <f>VLOOKUP(D470,ZemeData!$E$524:$F$533,2,0)</f>
        <v xml:space="preserve"> * Státy s vyspělou tržní  </v>
      </c>
      <c r="K470" s="868"/>
      <c r="L470" s="888" t="str">
        <f t="shared" si="9"/>
        <v xml:space="preserve">IX2017 * Státy s vyspělou tržní  </v>
      </c>
      <c r="M470" s="979" t="s">
        <v>1515</v>
      </c>
      <c r="N470" s="963">
        <v>58</v>
      </c>
      <c r="O470" s="963" t="s">
        <v>262</v>
      </c>
      <c r="P470" s="950">
        <v>5623652165</v>
      </c>
      <c r="Q470" s="950">
        <v>330994174</v>
      </c>
      <c r="R470" s="739" t="str">
        <f t="shared" si="10"/>
        <v>09</v>
      </c>
      <c r="S470" s="695" t="str">
        <f t="shared" si="11"/>
        <v>2017</v>
      </c>
      <c r="T470" s="695" t="str">
        <f>VLOOKUP(R470,ZemeData!$B$537:$C$548,2,0)</f>
        <v>IX</v>
      </c>
      <c r="U470" s="695" t="str">
        <f>VLOOKUP(O470,ZemeData!$B$524:$C$533,2,0)</f>
        <v xml:space="preserve"> * Státy s vyspělou tržní  </v>
      </c>
      <c r="V470" s="721"/>
    </row>
    <row r="471" spans="1:22" ht="25.5" x14ac:dyDescent="0.2">
      <c r="A471" s="737" t="str">
        <f t="shared" si="6"/>
        <v xml:space="preserve">IX2017 * Státy s </v>
      </c>
      <c r="B471" s="979" t="s">
        <v>1515</v>
      </c>
      <c r="C471" s="963">
        <v>59</v>
      </c>
      <c r="D471" s="963" t="s">
        <v>263</v>
      </c>
      <c r="E471" s="950">
        <v>29259893</v>
      </c>
      <c r="F471" s="950">
        <v>1848365</v>
      </c>
      <c r="G471" s="887" t="str">
        <f t="shared" si="7"/>
        <v>09</v>
      </c>
      <c r="H471" s="867" t="str">
        <f t="shared" si="8"/>
        <v>2017</v>
      </c>
      <c r="I471" s="867" t="str">
        <f>VLOOKUP(G471,ZemeData!$B$537:$C$548,2,0)</f>
        <v>IX</v>
      </c>
      <c r="J471" s="867" t="str">
        <f>VLOOKUP(D471,ZemeData!$E$524:$F$533,2,0)</f>
        <v xml:space="preserve"> * Státy s </v>
      </c>
      <c r="K471" s="868"/>
      <c r="L471" s="888" t="str">
        <f t="shared" si="9"/>
        <v xml:space="preserve">IX2017 * Státy s </v>
      </c>
      <c r="M471" s="979" t="s">
        <v>1515</v>
      </c>
      <c r="N471" s="963">
        <v>59</v>
      </c>
      <c r="O471" s="963" t="s">
        <v>263</v>
      </c>
      <c r="P471" s="950">
        <v>53760255</v>
      </c>
      <c r="Q471" s="950">
        <v>2188496</v>
      </c>
      <c r="R471" s="739" t="str">
        <f t="shared" si="10"/>
        <v>09</v>
      </c>
      <c r="S471" s="695" t="str">
        <f t="shared" si="11"/>
        <v>2017</v>
      </c>
      <c r="T471" s="695" t="str">
        <f>VLOOKUP(R471,ZemeData!$B$537:$C$548,2,0)</f>
        <v>IX</v>
      </c>
      <c r="U471" s="695" t="str">
        <f>VLOOKUP(O471,ZemeData!$B$524:$C$533,2,0)</f>
        <v xml:space="preserve"> * Státy s </v>
      </c>
      <c r="V471" s="721"/>
    </row>
    <row r="472" spans="1:22" x14ac:dyDescent="0.2">
      <c r="A472" s="737" t="str">
        <f t="shared" si="6"/>
        <v>X2017 * Nespecifikováno</v>
      </c>
      <c r="B472" s="979" t="s">
        <v>1524</v>
      </c>
      <c r="C472" s="963">
        <v>0</v>
      </c>
      <c r="D472" s="963" t="s">
        <v>258</v>
      </c>
      <c r="E472" s="950">
        <v>84694367</v>
      </c>
      <c r="F472" s="950">
        <v>1878114</v>
      </c>
      <c r="G472" s="887" t="str">
        <f t="shared" si="7"/>
        <v>10</v>
      </c>
      <c r="H472" s="867" t="str">
        <f t="shared" si="8"/>
        <v>2017</v>
      </c>
      <c r="I472" s="867" t="str">
        <f>VLOOKUP(G472,ZemeData!$B$537:$C$548,2,0)</f>
        <v>X</v>
      </c>
      <c r="J472" s="867" t="str">
        <f>VLOOKUP(D472,ZemeData!$E$524:$F$533,2,0)</f>
        <v xml:space="preserve"> * Nespecifikováno</v>
      </c>
      <c r="K472" s="868"/>
      <c r="L472" s="888" t="str">
        <f t="shared" si="9"/>
        <v>X2017 * Nespecifikováno</v>
      </c>
      <c r="M472" s="979" t="s">
        <v>1524</v>
      </c>
      <c r="N472" s="963">
        <v>0</v>
      </c>
      <c r="O472" s="963" t="s">
        <v>258</v>
      </c>
      <c r="P472" s="950">
        <v>21872034</v>
      </c>
      <c r="Q472" s="950">
        <v>235264</v>
      </c>
      <c r="R472" s="739" t="str">
        <f t="shared" si="10"/>
        <v>10</v>
      </c>
      <c r="S472" s="695" t="str">
        <f t="shared" si="11"/>
        <v>2017</v>
      </c>
      <c r="T472" s="695" t="str">
        <f>VLOOKUP(R472,ZemeData!$B$537:$C$548,2,0)</f>
        <v>X</v>
      </c>
      <c r="U472" s="695" t="str">
        <f>VLOOKUP(O472,ZemeData!$B$524:$C$533,2,0)</f>
        <v xml:space="preserve"> * Nespecifikováno</v>
      </c>
      <c r="V472" s="721"/>
    </row>
    <row r="473" spans="1:22" x14ac:dyDescent="0.2">
      <c r="A473" s="737" t="str">
        <f t="shared" si="6"/>
        <v>X2017 ** Státy ESVO</v>
      </c>
      <c r="B473" s="979" t="s">
        <v>1524</v>
      </c>
      <c r="C473" s="963">
        <v>2</v>
      </c>
      <c r="D473" s="963" t="s">
        <v>254</v>
      </c>
      <c r="E473" s="950">
        <v>31802317</v>
      </c>
      <c r="F473" s="950">
        <v>3918560</v>
      </c>
      <c r="G473" s="887" t="str">
        <f t="shared" si="7"/>
        <v>10</v>
      </c>
      <c r="H473" s="867" t="str">
        <f t="shared" si="8"/>
        <v>2017</v>
      </c>
      <c r="I473" s="867" t="str">
        <f>VLOOKUP(G473,ZemeData!$B$537:$C$548,2,0)</f>
        <v>X</v>
      </c>
      <c r="J473" s="867" t="str">
        <f>VLOOKUP(D473,ZemeData!$E$524:$F$533,2,0)</f>
        <v xml:space="preserve"> ** Státy ESVO</v>
      </c>
      <c r="K473" s="868"/>
      <c r="L473" s="888" t="str">
        <f t="shared" si="9"/>
        <v>X2017 ** Státy ESVO</v>
      </c>
      <c r="M473" s="979" t="s">
        <v>1524</v>
      </c>
      <c r="N473" s="963">
        <v>2</v>
      </c>
      <c r="O473" s="963" t="s">
        <v>254</v>
      </c>
      <c r="P473" s="950">
        <v>49966714</v>
      </c>
      <c r="Q473" s="950">
        <v>7334103</v>
      </c>
      <c r="R473" s="739" t="str">
        <f t="shared" si="10"/>
        <v>10</v>
      </c>
      <c r="S473" s="695" t="str">
        <f t="shared" si="11"/>
        <v>2017</v>
      </c>
      <c r="T473" s="695" t="str">
        <f>VLOOKUP(R473,ZemeData!$B$537:$C$548,2,0)</f>
        <v>X</v>
      </c>
      <c r="U473" s="695" t="str">
        <f>VLOOKUP(O473,ZemeData!$B$524:$C$533,2,0)</f>
        <v xml:space="preserve"> ** Státy ESVO</v>
      </c>
      <c r="V473" s="721"/>
    </row>
    <row r="474" spans="1:22" x14ac:dyDescent="0.2">
      <c r="A474" s="737" t="str">
        <f t="shared" si="6"/>
        <v>X2017 Dovoz ze zemí OECD</v>
      </c>
      <c r="B474" s="979" t="s">
        <v>1524</v>
      </c>
      <c r="C474" s="963">
        <v>4</v>
      </c>
      <c r="D474" s="963" t="s">
        <v>255</v>
      </c>
      <c r="E474" s="950">
        <v>4815349697</v>
      </c>
      <c r="F474" s="950">
        <v>258783629</v>
      </c>
      <c r="G474" s="887" t="str">
        <f t="shared" si="7"/>
        <v>10</v>
      </c>
      <c r="H474" s="867" t="str">
        <f t="shared" si="8"/>
        <v>2017</v>
      </c>
      <c r="I474" s="867" t="str">
        <f>VLOOKUP(G474,ZemeData!$B$537:$C$548,2,0)</f>
        <v>X</v>
      </c>
      <c r="J474" s="867" t="str">
        <f>VLOOKUP(D474,ZemeData!$E$524:$F$533,2,0)</f>
        <v xml:space="preserve"> Dovoz ze zemí OECD</v>
      </c>
      <c r="K474" s="868"/>
      <c r="L474" s="888" t="str">
        <f t="shared" si="9"/>
        <v>X2017 Vývoz do zemí OECD</v>
      </c>
      <c r="M474" s="979" t="s">
        <v>1524</v>
      </c>
      <c r="N474" s="963">
        <v>4</v>
      </c>
      <c r="O474" s="963" t="s">
        <v>255</v>
      </c>
      <c r="P474" s="950">
        <v>5884016641</v>
      </c>
      <c r="Q474" s="950">
        <v>342088444</v>
      </c>
      <c r="R474" s="739" t="str">
        <f t="shared" si="10"/>
        <v>10</v>
      </c>
      <c r="S474" s="695" t="str">
        <f t="shared" si="11"/>
        <v>2017</v>
      </c>
      <c r="T474" s="695" t="str">
        <f>VLOOKUP(R474,ZemeData!$B$537:$C$548,2,0)</f>
        <v>X</v>
      </c>
      <c r="U474" s="695" t="str">
        <f>VLOOKUP(O474,ZemeData!$B$524:$C$533,2,0)</f>
        <v xml:space="preserve"> Vývoz do zemí OECD</v>
      </c>
      <c r="V474" s="721"/>
    </row>
    <row r="475" spans="1:22" x14ac:dyDescent="0.2">
      <c r="A475" s="737" t="str">
        <f t="shared" si="6"/>
        <v>X2017 * Ostatní */</v>
      </c>
      <c r="B475" s="979" t="s">
        <v>1524</v>
      </c>
      <c r="C475" s="963">
        <v>8</v>
      </c>
      <c r="D475" s="963" t="s">
        <v>259</v>
      </c>
      <c r="E475" s="950">
        <v>123280352</v>
      </c>
      <c r="F475" s="950">
        <v>50772446</v>
      </c>
      <c r="G475" s="887" t="str">
        <f t="shared" si="7"/>
        <v>10</v>
      </c>
      <c r="H475" s="867" t="str">
        <f t="shared" si="8"/>
        <v>2017</v>
      </c>
      <c r="I475" s="867" t="str">
        <f>VLOOKUP(G475,ZemeData!$B$537:$C$548,2,0)</f>
        <v>X</v>
      </c>
      <c r="J475" s="867" t="str">
        <f>VLOOKUP(D475,ZemeData!$E$524:$F$533,2,0)</f>
        <v xml:space="preserve"> * Ostatní */</v>
      </c>
      <c r="K475" s="868"/>
      <c r="L475" s="888" t="str">
        <f t="shared" si="9"/>
        <v>X2017 * Ostatní */</v>
      </c>
      <c r="M475" s="979" t="s">
        <v>1524</v>
      </c>
      <c r="N475" s="963">
        <v>8</v>
      </c>
      <c r="O475" s="963" t="s">
        <v>259</v>
      </c>
      <c r="P475" s="950">
        <v>39958798</v>
      </c>
      <c r="Q475" s="950">
        <v>5343800</v>
      </c>
      <c r="R475" s="739" t="str">
        <f t="shared" si="10"/>
        <v>10</v>
      </c>
      <c r="S475" s="695" t="str">
        <f t="shared" si="11"/>
        <v>2017</v>
      </c>
      <c r="T475" s="695" t="str">
        <f>VLOOKUP(R475,ZemeData!$B$537:$C$548,2,0)</f>
        <v>X</v>
      </c>
      <c r="U475" s="695" t="str">
        <f>VLOOKUP(O475,ZemeData!$B$524:$C$533,2,0)</f>
        <v xml:space="preserve"> * Ostatní */</v>
      </c>
      <c r="V475" s="721"/>
    </row>
    <row r="476" spans="1:22" ht="25.5" x14ac:dyDescent="0.2">
      <c r="A476" s="737" t="str">
        <f t="shared" si="6"/>
        <v>X2017 * Rozvojové země</v>
      </c>
      <c r="B476" s="979" t="s">
        <v>1524</v>
      </c>
      <c r="C476" s="963">
        <v>10</v>
      </c>
      <c r="D476" s="963" t="s">
        <v>260</v>
      </c>
      <c r="E476" s="950">
        <v>203887305</v>
      </c>
      <c r="F476" s="950">
        <v>30567321</v>
      </c>
      <c r="G476" s="887" t="str">
        <f t="shared" si="7"/>
        <v>10</v>
      </c>
      <c r="H476" s="867" t="str">
        <f t="shared" si="8"/>
        <v>2017</v>
      </c>
      <c r="I476" s="867" t="str">
        <f>VLOOKUP(G476,ZemeData!$B$537:$C$548,2,0)</f>
        <v>X</v>
      </c>
      <c r="J476" s="867" t="str">
        <f>VLOOKUP(D476,ZemeData!$E$524:$F$533,2,0)</f>
        <v xml:space="preserve"> * Rozvojové země</v>
      </c>
      <c r="K476" s="868"/>
      <c r="L476" s="888" t="str">
        <f t="shared" si="9"/>
        <v>X2017 * Rozvojové země</v>
      </c>
      <c r="M476" s="979" t="s">
        <v>1524</v>
      </c>
      <c r="N476" s="963">
        <v>10</v>
      </c>
      <c r="O476" s="963" t="s">
        <v>260</v>
      </c>
      <c r="P476" s="950">
        <v>103807282</v>
      </c>
      <c r="Q476" s="950">
        <v>17599910</v>
      </c>
      <c r="R476" s="739" t="str">
        <f t="shared" si="10"/>
        <v>10</v>
      </c>
      <c r="S476" s="695" t="str">
        <f t="shared" si="11"/>
        <v>2017</v>
      </c>
      <c r="T476" s="695" t="str">
        <f>VLOOKUP(R476,ZemeData!$B$537:$C$548,2,0)</f>
        <v>X</v>
      </c>
      <c r="U476" s="695" t="str">
        <f>VLOOKUP(O476,ZemeData!$B$524:$C$533,2,0)</f>
        <v xml:space="preserve"> * Rozvojové země</v>
      </c>
      <c r="V476" s="721"/>
    </row>
    <row r="477" spans="1:22" ht="25.5" x14ac:dyDescent="0.2">
      <c r="A477" s="737" t="str">
        <f t="shared" si="6"/>
        <v>X2017 ** Ostatní státy s vyspělou</v>
      </c>
      <c r="B477" s="979" t="s">
        <v>1524</v>
      </c>
      <c r="C477" s="963">
        <v>32</v>
      </c>
      <c r="D477" s="963" t="s">
        <v>256</v>
      </c>
      <c r="E477" s="950">
        <v>129757465</v>
      </c>
      <c r="F477" s="950">
        <v>20096606</v>
      </c>
      <c r="G477" s="887" t="str">
        <f t="shared" si="7"/>
        <v>10</v>
      </c>
      <c r="H477" s="867" t="str">
        <f t="shared" si="8"/>
        <v>2017</v>
      </c>
      <c r="I477" s="867" t="str">
        <f>VLOOKUP(G477,ZemeData!$B$537:$C$548,2,0)</f>
        <v>X</v>
      </c>
      <c r="J477" s="867" t="str">
        <f>VLOOKUP(D477,ZemeData!$E$524:$F$533,2,0)</f>
        <v xml:space="preserve"> ** Ostatní státy s vyspělou</v>
      </c>
      <c r="K477" s="868"/>
      <c r="L477" s="888" t="str">
        <f t="shared" si="9"/>
        <v>X2017 ** Ostatní státy s vyspělou</v>
      </c>
      <c r="M477" s="979" t="s">
        <v>1524</v>
      </c>
      <c r="N477" s="963">
        <v>32</v>
      </c>
      <c r="O477" s="963" t="s">
        <v>256</v>
      </c>
      <c r="P477" s="950">
        <v>114487544</v>
      </c>
      <c r="Q477" s="950">
        <v>19522070</v>
      </c>
      <c r="R477" s="739" t="str">
        <f t="shared" si="10"/>
        <v>10</v>
      </c>
      <c r="S477" s="695" t="str">
        <f t="shared" si="11"/>
        <v>2017</v>
      </c>
      <c r="T477" s="695" t="str">
        <f>VLOOKUP(R477,ZemeData!$B$537:$C$548,2,0)</f>
        <v>X</v>
      </c>
      <c r="U477" s="695" t="str">
        <f>VLOOKUP(O477,ZemeData!$B$524:$C$533,2,0)</f>
        <v xml:space="preserve"> ** Ostatní státy s vyspělou</v>
      </c>
      <c r="V477" s="721"/>
    </row>
    <row r="478" spans="1:22" ht="51" x14ac:dyDescent="0.2">
      <c r="A478" s="737" t="str">
        <f t="shared" si="6"/>
        <v xml:space="preserve">X2017 * Společenství </v>
      </c>
      <c r="B478" s="979" t="s">
        <v>1524</v>
      </c>
      <c r="C478" s="963">
        <v>55</v>
      </c>
      <c r="D478" s="963" t="s">
        <v>1701</v>
      </c>
      <c r="E478" s="950">
        <v>2113650994</v>
      </c>
      <c r="F478" s="950">
        <v>15980887</v>
      </c>
      <c r="G478" s="887" t="str">
        <f t="shared" si="7"/>
        <v>10</v>
      </c>
      <c r="H478" s="867" t="str">
        <f t="shared" si="8"/>
        <v>2017</v>
      </c>
      <c r="I478" s="867" t="str">
        <f>VLOOKUP(G478,ZemeData!$B$537:$C$548,2,0)</f>
        <v>X</v>
      </c>
      <c r="J478" s="867" t="str">
        <f>VLOOKUP(D478,ZemeData!$E$524:$F$533,2,0)</f>
        <v xml:space="preserve"> * Společenství </v>
      </c>
      <c r="K478" s="868"/>
      <c r="L478" s="888" t="str">
        <f t="shared" si="9"/>
        <v xml:space="preserve">X2017 * Společenství </v>
      </c>
      <c r="M478" s="979" t="s">
        <v>1524</v>
      </c>
      <c r="N478" s="963">
        <v>55</v>
      </c>
      <c r="O478" s="963" t="s">
        <v>1701</v>
      </c>
      <c r="P478" s="950">
        <v>165973821</v>
      </c>
      <c r="Q478" s="950">
        <v>12466531</v>
      </c>
      <c r="R478" s="739" t="str">
        <f t="shared" si="10"/>
        <v>10</v>
      </c>
      <c r="S478" s="695" t="str">
        <f t="shared" si="11"/>
        <v>2017</v>
      </c>
      <c r="T478" s="695" t="str">
        <f>VLOOKUP(R478,ZemeData!$B$537:$C$548,2,0)</f>
        <v>X</v>
      </c>
      <c r="U478" s="695" t="str">
        <f>VLOOKUP(O478,ZemeData!$B$524:$C$533,2,0)</f>
        <v xml:space="preserve"> * Společenství </v>
      </c>
      <c r="V478" s="721"/>
    </row>
    <row r="479" spans="1:22" x14ac:dyDescent="0.2">
      <c r="A479" s="737" t="str">
        <f t="shared" si="6"/>
        <v>X2017 ** Státy EU 28</v>
      </c>
      <c r="B479" s="979" t="s">
        <v>1524</v>
      </c>
      <c r="C479" s="963">
        <v>56</v>
      </c>
      <c r="D479" s="963" t="s">
        <v>257</v>
      </c>
      <c r="E479" s="950">
        <v>4700819078</v>
      </c>
      <c r="F479" s="950">
        <v>230397391</v>
      </c>
      <c r="G479" s="887" t="str">
        <f t="shared" si="7"/>
        <v>10</v>
      </c>
      <c r="H479" s="867" t="str">
        <f t="shared" si="8"/>
        <v>2017</v>
      </c>
      <c r="I479" s="867" t="str">
        <f>VLOOKUP(G479,ZemeData!$B$537:$C$548,2,0)</f>
        <v>X</v>
      </c>
      <c r="J479" s="867" t="str">
        <f>VLOOKUP(D479,ZemeData!$E$524:$F$533,2,0)</f>
        <v xml:space="preserve"> ** Státy EU 28</v>
      </c>
      <c r="K479" s="868"/>
      <c r="L479" s="888" t="str">
        <f t="shared" si="9"/>
        <v>X2017 ** Státy EU 28</v>
      </c>
      <c r="M479" s="979" t="s">
        <v>1524</v>
      </c>
      <c r="N479" s="963">
        <v>56</v>
      </c>
      <c r="O479" s="963" t="s">
        <v>257</v>
      </c>
      <c r="P479" s="950">
        <v>5837963294</v>
      </c>
      <c r="Q479" s="950">
        <v>324660271</v>
      </c>
      <c r="R479" s="739" t="str">
        <f t="shared" si="10"/>
        <v>10</v>
      </c>
      <c r="S479" s="695" t="str">
        <f t="shared" si="11"/>
        <v>2017</v>
      </c>
      <c r="T479" s="695" t="str">
        <f>VLOOKUP(R479,ZemeData!$B$537:$C$548,2,0)</f>
        <v>X</v>
      </c>
      <c r="U479" s="695" t="str">
        <f>VLOOKUP(O479,ZemeData!$B$524:$C$533,2,0)</f>
        <v xml:space="preserve"> ** Státy EU 28</v>
      </c>
      <c r="V479" s="721"/>
    </row>
    <row r="480" spans="1:22" ht="25.5" x14ac:dyDescent="0.2">
      <c r="A480" s="737" t="str">
        <f t="shared" si="6"/>
        <v xml:space="preserve">X2017 * Státy s vyspělou tržní  </v>
      </c>
      <c r="B480" s="979" t="s">
        <v>1524</v>
      </c>
      <c r="C480" s="963">
        <v>58</v>
      </c>
      <c r="D480" s="963" t="s">
        <v>262</v>
      </c>
      <c r="E480" s="950">
        <v>4862378860</v>
      </c>
      <c r="F480" s="950">
        <v>254412557</v>
      </c>
      <c r="G480" s="887" t="str">
        <f t="shared" si="7"/>
        <v>10</v>
      </c>
      <c r="H480" s="867" t="str">
        <f t="shared" si="8"/>
        <v>2017</v>
      </c>
      <c r="I480" s="867" t="str">
        <f>VLOOKUP(G480,ZemeData!$B$537:$C$548,2,0)</f>
        <v>X</v>
      </c>
      <c r="J480" s="867" t="str">
        <f>VLOOKUP(D480,ZemeData!$E$524:$F$533,2,0)</f>
        <v xml:space="preserve"> * Státy s vyspělou tržní  </v>
      </c>
      <c r="K480" s="868"/>
      <c r="L480" s="888" t="str">
        <f t="shared" si="9"/>
        <v xml:space="preserve">X2017 * Státy s vyspělou tržní  </v>
      </c>
      <c r="M480" s="979" t="s">
        <v>1524</v>
      </c>
      <c r="N480" s="963">
        <v>58</v>
      </c>
      <c r="O480" s="963" t="s">
        <v>262</v>
      </c>
      <c r="P480" s="950">
        <v>6002417552</v>
      </c>
      <c r="Q480" s="950">
        <v>351516443</v>
      </c>
      <c r="R480" s="739" t="str">
        <f t="shared" si="10"/>
        <v>10</v>
      </c>
      <c r="S480" s="695" t="str">
        <f t="shared" si="11"/>
        <v>2017</v>
      </c>
      <c r="T480" s="695" t="str">
        <f>VLOOKUP(R480,ZemeData!$B$537:$C$548,2,0)</f>
        <v>X</v>
      </c>
      <c r="U480" s="695" t="str">
        <f>VLOOKUP(O480,ZemeData!$B$524:$C$533,2,0)</f>
        <v xml:space="preserve"> * Státy s vyspělou tržní  </v>
      </c>
      <c r="V480" s="721"/>
    </row>
    <row r="481" spans="1:22" ht="25.5" x14ac:dyDescent="0.2">
      <c r="A481" s="737" t="str">
        <f t="shared" si="6"/>
        <v xml:space="preserve">X2017 * Státy s </v>
      </c>
      <c r="B481" s="979" t="s">
        <v>1524</v>
      </c>
      <c r="C481" s="963">
        <v>59</v>
      </c>
      <c r="D481" s="963" t="s">
        <v>263</v>
      </c>
      <c r="E481" s="950">
        <v>28244650</v>
      </c>
      <c r="F481" s="950">
        <v>1975255</v>
      </c>
      <c r="G481" s="887" t="str">
        <f t="shared" si="7"/>
        <v>10</v>
      </c>
      <c r="H481" s="867" t="str">
        <f t="shared" si="8"/>
        <v>2017</v>
      </c>
      <c r="I481" s="867" t="str">
        <f>VLOOKUP(G481,ZemeData!$B$537:$C$548,2,0)</f>
        <v>X</v>
      </c>
      <c r="J481" s="867" t="str">
        <f>VLOOKUP(D481,ZemeData!$E$524:$F$533,2,0)</f>
        <v xml:space="preserve"> * Státy s </v>
      </c>
      <c r="K481" s="868"/>
      <c r="L481" s="888" t="str">
        <f t="shared" si="9"/>
        <v xml:space="preserve">X2017 * Státy s </v>
      </c>
      <c r="M481" s="979" t="s">
        <v>1524</v>
      </c>
      <c r="N481" s="963">
        <v>59</v>
      </c>
      <c r="O481" s="963" t="s">
        <v>263</v>
      </c>
      <c r="P481" s="950">
        <v>62659119</v>
      </c>
      <c r="Q481" s="950">
        <v>2275825</v>
      </c>
      <c r="R481" s="739" t="str">
        <f t="shared" si="10"/>
        <v>10</v>
      </c>
      <c r="S481" s="695" t="str">
        <f t="shared" si="11"/>
        <v>2017</v>
      </c>
      <c r="T481" s="695" t="str">
        <f>VLOOKUP(R481,ZemeData!$B$537:$C$548,2,0)</f>
        <v>X</v>
      </c>
      <c r="U481" s="695" t="str">
        <f>VLOOKUP(O481,ZemeData!$B$524:$C$533,2,0)</f>
        <v xml:space="preserve"> * Státy s </v>
      </c>
      <c r="V481" s="721"/>
    </row>
    <row r="482" spans="1:22" x14ac:dyDescent="0.2">
      <c r="A482" s="737" t="str">
        <f t="shared" si="6"/>
        <v>XI2017 * Nespecifikováno</v>
      </c>
      <c r="B482" s="979" t="s">
        <v>1525</v>
      </c>
      <c r="C482" s="963">
        <v>0</v>
      </c>
      <c r="D482" s="963" t="s">
        <v>258</v>
      </c>
      <c r="E482" s="950">
        <v>104665833</v>
      </c>
      <c r="F482" s="950">
        <v>2255008</v>
      </c>
      <c r="G482" s="887" t="str">
        <f t="shared" si="7"/>
        <v>11</v>
      </c>
      <c r="H482" s="867" t="str">
        <f t="shared" si="8"/>
        <v>2017</v>
      </c>
      <c r="I482" s="867" t="str">
        <f>VLOOKUP(G482,ZemeData!$B$537:$C$548,2,0)</f>
        <v>XI</v>
      </c>
      <c r="J482" s="867" t="str">
        <f>VLOOKUP(D482,ZemeData!$E$524:$F$533,2,0)</f>
        <v xml:space="preserve"> * Nespecifikováno</v>
      </c>
      <c r="K482" s="868"/>
      <c r="L482" s="888" t="str">
        <f t="shared" si="9"/>
        <v>XI2017 * Nespecifikováno</v>
      </c>
      <c r="M482" s="979" t="s">
        <v>1525</v>
      </c>
      <c r="N482" s="963">
        <v>0</v>
      </c>
      <c r="O482" s="963" t="s">
        <v>258</v>
      </c>
      <c r="P482" s="950">
        <v>20559533</v>
      </c>
      <c r="Q482" s="950">
        <v>240819</v>
      </c>
      <c r="R482" s="739" t="str">
        <f t="shared" si="10"/>
        <v>11</v>
      </c>
      <c r="S482" s="695" t="str">
        <f t="shared" si="11"/>
        <v>2017</v>
      </c>
      <c r="T482" s="695" t="str">
        <f>VLOOKUP(R482,ZemeData!$B$537:$C$548,2,0)</f>
        <v>XI</v>
      </c>
      <c r="U482" s="695" t="str">
        <f>VLOOKUP(O482,ZemeData!$B$524:$C$533,2,0)</f>
        <v xml:space="preserve"> * Nespecifikováno</v>
      </c>
      <c r="V482" s="721"/>
    </row>
    <row r="483" spans="1:22" x14ac:dyDescent="0.2">
      <c r="A483" s="737" t="str">
        <f t="shared" si="6"/>
        <v>XI2017 ** Státy ESVO</v>
      </c>
      <c r="B483" s="979" t="s">
        <v>1525</v>
      </c>
      <c r="C483" s="963">
        <v>2</v>
      </c>
      <c r="D483" s="963" t="s">
        <v>254</v>
      </c>
      <c r="E483" s="950">
        <v>34902292</v>
      </c>
      <c r="F483" s="950">
        <v>3899267</v>
      </c>
      <c r="G483" s="887" t="str">
        <f t="shared" si="7"/>
        <v>11</v>
      </c>
      <c r="H483" s="867" t="str">
        <f t="shared" si="8"/>
        <v>2017</v>
      </c>
      <c r="I483" s="867" t="str">
        <f>VLOOKUP(G483,ZemeData!$B$537:$C$548,2,0)</f>
        <v>XI</v>
      </c>
      <c r="J483" s="867" t="str">
        <f>VLOOKUP(D483,ZemeData!$E$524:$F$533,2,0)</f>
        <v xml:space="preserve"> ** Státy ESVO</v>
      </c>
      <c r="K483" s="868"/>
      <c r="L483" s="888" t="str">
        <f t="shared" si="9"/>
        <v>XI2017 ** Státy ESVO</v>
      </c>
      <c r="M483" s="979" t="s">
        <v>1525</v>
      </c>
      <c r="N483" s="963">
        <v>2</v>
      </c>
      <c r="O483" s="963" t="s">
        <v>254</v>
      </c>
      <c r="P483" s="950">
        <v>51211094</v>
      </c>
      <c r="Q483" s="950">
        <v>7268067</v>
      </c>
      <c r="R483" s="739" t="str">
        <f t="shared" si="10"/>
        <v>11</v>
      </c>
      <c r="S483" s="695" t="str">
        <f t="shared" si="11"/>
        <v>2017</v>
      </c>
      <c r="T483" s="695" t="str">
        <f>VLOOKUP(R483,ZemeData!$B$537:$C$548,2,0)</f>
        <v>XI</v>
      </c>
      <c r="U483" s="695" t="str">
        <f>VLOOKUP(O483,ZemeData!$B$524:$C$533,2,0)</f>
        <v xml:space="preserve"> ** Státy ESVO</v>
      </c>
      <c r="V483" s="721"/>
    </row>
    <row r="484" spans="1:22" x14ac:dyDescent="0.2">
      <c r="A484" s="737" t="str">
        <f t="shared" si="6"/>
        <v>XI2017 Dovoz ze zemí OECD</v>
      </c>
      <c r="B484" s="979" t="s">
        <v>1525</v>
      </c>
      <c r="C484" s="963">
        <v>4</v>
      </c>
      <c r="D484" s="963" t="s">
        <v>255</v>
      </c>
      <c r="E484" s="950">
        <v>4687122775</v>
      </c>
      <c r="F484" s="950">
        <v>254163039</v>
      </c>
      <c r="G484" s="887" t="str">
        <f t="shared" si="7"/>
        <v>11</v>
      </c>
      <c r="H484" s="867" t="str">
        <f t="shared" si="8"/>
        <v>2017</v>
      </c>
      <c r="I484" s="867" t="str">
        <f>VLOOKUP(G484,ZemeData!$B$537:$C$548,2,0)</f>
        <v>XI</v>
      </c>
      <c r="J484" s="867" t="str">
        <f>VLOOKUP(D484,ZemeData!$E$524:$F$533,2,0)</f>
        <v xml:space="preserve"> Dovoz ze zemí OECD</v>
      </c>
      <c r="K484" s="868"/>
      <c r="L484" s="888" t="str">
        <f t="shared" si="9"/>
        <v>XI2017 Vývoz do zemí OECD</v>
      </c>
      <c r="M484" s="979" t="s">
        <v>1525</v>
      </c>
      <c r="N484" s="963">
        <v>4</v>
      </c>
      <c r="O484" s="963" t="s">
        <v>255</v>
      </c>
      <c r="P484" s="950">
        <v>5962310497</v>
      </c>
      <c r="Q484" s="950">
        <v>344009804</v>
      </c>
      <c r="R484" s="739" t="str">
        <f t="shared" si="10"/>
        <v>11</v>
      </c>
      <c r="S484" s="695" t="str">
        <f t="shared" si="11"/>
        <v>2017</v>
      </c>
      <c r="T484" s="695" t="str">
        <f>VLOOKUP(R484,ZemeData!$B$537:$C$548,2,0)</f>
        <v>XI</v>
      </c>
      <c r="U484" s="695" t="str">
        <f>VLOOKUP(O484,ZemeData!$B$524:$C$533,2,0)</f>
        <v xml:space="preserve"> Vývoz do zemí OECD</v>
      </c>
      <c r="V484" s="721"/>
    </row>
    <row r="485" spans="1:22" x14ac:dyDescent="0.2">
      <c r="A485" s="737" t="str">
        <f t="shared" si="6"/>
        <v>XI2017 * Ostatní */</v>
      </c>
      <c r="B485" s="979" t="s">
        <v>1525</v>
      </c>
      <c r="C485" s="963">
        <v>8</v>
      </c>
      <c r="D485" s="963" t="s">
        <v>259</v>
      </c>
      <c r="E485" s="950">
        <v>112897130</v>
      </c>
      <c r="F485" s="950">
        <v>49299523</v>
      </c>
      <c r="G485" s="887" t="str">
        <f t="shared" si="7"/>
        <v>11</v>
      </c>
      <c r="H485" s="867" t="str">
        <f t="shared" si="8"/>
        <v>2017</v>
      </c>
      <c r="I485" s="867" t="str">
        <f>VLOOKUP(G485,ZemeData!$B$537:$C$548,2,0)</f>
        <v>XI</v>
      </c>
      <c r="J485" s="867" t="str">
        <f>VLOOKUP(D485,ZemeData!$E$524:$F$533,2,0)</f>
        <v xml:space="preserve"> * Ostatní */</v>
      </c>
      <c r="K485" s="868"/>
      <c r="L485" s="888" t="str">
        <f t="shared" si="9"/>
        <v>XI2017 * Ostatní */</v>
      </c>
      <c r="M485" s="979" t="s">
        <v>1525</v>
      </c>
      <c r="N485" s="963">
        <v>8</v>
      </c>
      <c r="O485" s="963" t="s">
        <v>259</v>
      </c>
      <c r="P485" s="950">
        <v>41373177</v>
      </c>
      <c r="Q485" s="950">
        <v>5528488</v>
      </c>
      <c r="R485" s="739" t="str">
        <f t="shared" si="10"/>
        <v>11</v>
      </c>
      <c r="S485" s="695" t="str">
        <f t="shared" si="11"/>
        <v>2017</v>
      </c>
      <c r="T485" s="695" t="str">
        <f>VLOOKUP(R485,ZemeData!$B$537:$C$548,2,0)</f>
        <v>XI</v>
      </c>
      <c r="U485" s="695" t="str">
        <f>VLOOKUP(O485,ZemeData!$B$524:$C$533,2,0)</f>
        <v xml:space="preserve"> * Ostatní */</v>
      </c>
      <c r="V485" s="721"/>
    </row>
    <row r="486" spans="1:22" ht="25.5" x14ac:dyDescent="0.2">
      <c r="A486" s="737" t="str">
        <f t="shared" si="6"/>
        <v>XI2017 * Rozvojové země</v>
      </c>
      <c r="B486" s="979" t="s">
        <v>1525</v>
      </c>
      <c r="C486" s="963">
        <v>10</v>
      </c>
      <c r="D486" s="963" t="s">
        <v>260</v>
      </c>
      <c r="E486" s="950">
        <v>186879131</v>
      </c>
      <c r="F486" s="950">
        <v>27116869</v>
      </c>
      <c r="G486" s="887" t="str">
        <f t="shared" si="7"/>
        <v>11</v>
      </c>
      <c r="H486" s="867" t="str">
        <f t="shared" si="8"/>
        <v>2017</v>
      </c>
      <c r="I486" s="867" t="str">
        <f>VLOOKUP(G486,ZemeData!$B$537:$C$548,2,0)</f>
        <v>XI</v>
      </c>
      <c r="J486" s="867" t="str">
        <f>VLOOKUP(D486,ZemeData!$E$524:$F$533,2,0)</f>
        <v xml:space="preserve"> * Rozvojové země</v>
      </c>
      <c r="K486" s="868"/>
      <c r="L486" s="888" t="str">
        <f t="shared" si="9"/>
        <v>XI2017 * Rozvojové země</v>
      </c>
      <c r="M486" s="979" t="s">
        <v>1525</v>
      </c>
      <c r="N486" s="963">
        <v>10</v>
      </c>
      <c r="O486" s="963" t="s">
        <v>260</v>
      </c>
      <c r="P486" s="950">
        <v>104744387</v>
      </c>
      <c r="Q486" s="950">
        <v>13521246</v>
      </c>
      <c r="R486" s="739" t="str">
        <f t="shared" si="10"/>
        <v>11</v>
      </c>
      <c r="S486" s="695" t="str">
        <f t="shared" si="11"/>
        <v>2017</v>
      </c>
      <c r="T486" s="695" t="str">
        <f>VLOOKUP(R486,ZemeData!$B$537:$C$548,2,0)</f>
        <v>XI</v>
      </c>
      <c r="U486" s="695" t="str">
        <f>VLOOKUP(O486,ZemeData!$B$524:$C$533,2,0)</f>
        <v xml:space="preserve"> * Rozvojové země</v>
      </c>
      <c r="V486" s="721"/>
    </row>
    <row r="487" spans="1:22" ht="25.5" x14ac:dyDescent="0.2">
      <c r="A487" s="737" t="str">
        <f t="shared" si="6"/>
        <v>XI2017 ** Ostatní státy s vyspělou</v>
      </c>
      <c r="B487" s="979" t="s">
        <v>1525</v>
      </c>
      <c r="C487" s="963">
        <v>32</v>
      </c>
      <c r="D487" s="963" t="s">
        <v>256</v>
      </c>
      <c r="E487" s="950">
        <v>116632523</v>
      </c>
      <c r="F487" s="950">
        <v>19470370</v>
      </c>
      <c r="G487" s="887" t="str">
        <f t="shared" si="7"/>
        <v>11</v>
      </c>
      <c r="H487" s="867" t="str">
        <f t="shared" si="8"/>
        <v>2017</v>
      </c>
      <c r="I487" s="867" t="str">
        <f>VLOOKUP(G487,ZemeData!$B$537:$C$548,2,0)</f>
        <v>XI</v>
      </c>
      <c r="J487" s="867" t="str">
        <f>VLOOKUP(D487,ZemeData!$E$524:$F$533,2,0)</f>
        <v xml:space="preserve"> ** Ostatní státy s vyspělou</v>
      </c>
      <c r="K487" s="868"/>
      <c r="L487" s="888" t="str">
        <f t="shared" si="9"/>
        <v>XI2017 ** Ostatní státy s vyspělou</v>
      </c>
      <c r="M487" s="979" t="s">
        <v>1525</v>
      </c>
      <c r="N487" s="963">
        <v>32</v>
      </c>
      <c r="O487" s="963" t="s">
        <v>256</v>
      </c>
      <c r="P487" s="950">
        <v>104785274</v>
      </c>
      <c r="Q487" s="950">
        <v>18805569</v>
      </c>
      <c r="R487" s="739" t="str">
        <f t="shared" si="10"/>
        <v>11</v>
      </c>
      <c r="S487" s="695" t="str">
        <f t="shared" si="11"/>
        <v>2017</v>
      </c>
      <c r="T487" s="695" t="str">
        <f>VLOOKUP(R487,ZemeData!$B$537:$C$548,2,0)</f>
        <v>XI</v>
      </c>
      <c r="U487" s="695" t="str">
        <f>VLOOKUP(O487,ZemeData!$B$524:$C$533,2,0)</f>
        <v xml:space="preserve"> ** Ostatní státy s vyspělou</v>
      </c>
      <c r="V487" s="721"/>
    </row>
    <row r="488" spans="1:22" ht="51" x14ac:dyDescent="0.2">
      <c r="A488" s="737" t="str">
        <f t="shared" si="6"/>
        <v xml:space="preserve">XI2017 * Společenství </v>
      </c>
      <c r="B488" s="979" t="s">
        <v>1525</v>
      </c>
      <c r="C488" s="963">
        <v>55</v>
      </c>
      <c r="D488" s="963" t="s">
        <v>1701</v>
      </c>
      <c r="E488" s="950">
        <v>1419695208</v>
      </c>
      <c r="F488" s="950">
        <v>13273109</v>
      </c>
      <c r="G488" s="887" t="str">
        <f t="shared" si="7"/>
        <v>11</v>
      </c>
      <c r="H488" s="867" t="str">
        <f t="shared" si="8"/>
        <v>2017</v>
      </c>
      <c r="I488" s="867" t="str">
        <f>VLOOKUP(G488,ZemeData!$B$537:$C$548,2,0)</f>
        <v>XI</v>
      </c>
      <c r="J488" s="867" t="str">
        <f>VLOOKUP(D488,ZemeData!$E$524:$F$533,2,0)</f>
        <v xml:space="preserve"> * Společenství </v>
      </c>
      <c r="K488" s="868"/>
      <c r="L488" s="888" t="str">
        <f t="shared" si="9"/>
        <v xml:space="preserve">XI2017 * Společenství </v>
      </c>
      <c r="M488" s="979" t="s">
        <v>1525</v>
      </c>
      <c r="N488" s="963">
        <v>55</v>
      </c>
      <c r="O488" s="963" t="s">
        <v>1701</v>
      </c>
      <c r="P488" s="950">
        <v>83025814</v>
      </c>
      <c r="Q488" s="950">
        <v>12309571</v>
      </c>
      <c r="R488" s="739" t="str">
        <f t="shared" si="10"/>
        <v>11</v>
      </c>
      <c r="S488" s="695" t="str">
        <f t="shared" si="11"/>
        <v>2017</v>
      </c>
      <c r="T488" s="695" t="str">
        <f>VLOOKUP(R488,ZemeData!$B$537:$C$548,2,0)</f>
        <v>XI</v>
      </c>
      <c r="U488" s="695" t="str">
        <f>VLOOKUP(O488,ZemeData!$B$524:$C$533,2,0)</f>
        <v xml:space="preserve"> * Společenství </v>
      </c>
      <c r="V488" s="721"/>
    </row>
    <row r="489" spans="1:22" x14ac:dyDescent="0.2">
      <c r="A489" s="737" t="str">
        <f t="shared" si="6"/>
        <v>XI2017 ** Státy EU 28</v>
      </c>
      <c r="B489" s="979" t="s">
        <v>1525</v>
      </c>
      <c r="C489" s="963">
        <v>56</v>
      </c>
      <c r="D489" s="963" t="s">
        <v>257</v>
      </c>
      <c r="E489" s="950">
        <v>4586884653</v>
      </c>
      <c r="F489" s="950">
        <v>229372562</v>
      </c>
      <c r="G489" s="887" t="str">
        <f t="shared" si="7"/>
        <v>11</v>
      </c>
      <c r="H489" s="867" t="str">
        <f t="shared" si="8"/>
        <v>2017</v>
      </c>
      <c r="I489" s="867" t="str">
        <f>VLOOKUP(G489,ZemeData!$B$537:$C$548,2,0)</f>
        <v>XI</v>
      </c>
      <c r="J489" s="867" t="str">
        <f>VLOOKUP(D489,ZemeData!$E$524:$F$533,2,0)</f>
        <v xml:space="preserve"> ** Státy EU 28</v>
      </c>
      <c r="K489" s="868"/>
      <c r="L489" s="888" t="str">
        <f t="shared" si="9"/>
        <v>XI2017 ** Státy EU 28</v>
      </c>
      <c r="M489" s="979" t="s">
        <v>1525</v>
      </c>
      <c r="N489" s="963">
        <v>56</v>
      </c>
      <c r="O489" s="963" t="s">
        <v>257</v>
      </c>
      <c r="P489" s="950">
        <v>5944130311</v>
      </c>
      <c r="Q489" s="950">
        <v>327244066</v>
      </c>
      <c r="R489" s="739" t="str">
        <f t="shared" si="10"/>
        <v>11</v>
      </c>
      <c r="S489" s="695" t="str">
        <f t="shared" si="11"/>
        <v>2017</v>
      </c>
      <c r="T489" s="695" t="str">
        <f>VLOOKUP(R489,ZemeData!$B$537:$C$548,2,0)</f>
        <v>XI</v>
      </c>
      <c r="U489" s="695" t="str">
        <f>VLOOKUP(O489,ZemeData!$B$524:$C$533,2,0)</f>
        <v xml:space="preserve"> ** Státy EU 28</v>
      </c>
      <c r="V489" s="721"/>
    </row>
    <row r="490" spans="1:22" ht="25.5" x14ac:dyDescent="0.2">
      <c r="A490" s="737" t="str">
        <f t="shared" si="6"/>
        <v xml:space="preserve">XI2017 * Státy s vyspělou tržní  </v>
      </c>
      <c r="B490" s="979" t="s">
        <v>1525</v>
      </c>
      <c r="C490" s="963">
        <v>58</v>
      </c>
      <c r="D490" s="963" t="s">
        <v>262</v>
      </c>
      <c r="E490" s="950">
        <v>4738419467</v>
      </c>
      <c r="F490" s="950">
        <v>252742199</v>
      </c>
      <c r="G490" s="887" t="str">
        <f t="shared" si="7"/>
        <v>11</v>
      </c>
      <c r="H490" s="867" t="str">
        <f t="shared" si="8"/>
        <v>2017</v>
      </c>
      <c r="I490" s="867" t="str">
        <f>VLOOKUP(G490,ZemeData!$B$537:$C$548,2,0)</f>
        <v>XI</v>
      </c>
      <c r="J490" s="867" t="str">
        <f>VLOOKUP(D490,ZemeData!$E$524:$F$533,2,0)</f>
        <v xml:space="preserve"> * Státy s vyspělou tržní  </v>
      </c>
      <c r="K490" s="868"/>
      <c r="L490" s="888" t="str">
        <f t="shared" si="9"/>
        <v xml:space="preserve">XI2017 * Státy s vyspělou tržní  </v>
      </c>
      <c r="M490" s="979" t="s">
        <v>1525</v>
      </c>
      <c r="N490" s="963">
        <v>58</v>
      </c>
      <c r="O490" s="963" t="s">
        <v>262</v>
      </c>
      <c r="P490" s="950">
        <v>6100126679</v>
      </c>
      <c r="Q490" s="950">
        <v>353317701</v>
      </c>
      <c r="R490" s="739" t="str">
        <f t="shared" si="10"/>
        <v>11</v>
      </c>
      <c r="S490" s="695" t="str">
        <f t="shared" si="11"/>
        <v>2017</v>
      </c>
      <c r="T490" s="695" t="str">
        <f>VLOOKUP(R490,ZemeData!$B$537:$C$548,2,0)</f>
        <v>XI</v>
      </c>
      <c r="U490" s="695" t="str">
        <f>VLOOKUP(O490,ZemeData!$B$524:$C$533,2,0)</f>
        <v xml:space="preserve"> * Státy s vyspělou tržní  </v>
      </c>
      <c r="V490" s="721"/>
    </row>
    <row r="491" spans="1:22" ht="25.5" x14ac:dyDescent="0.2">
      <c r="A491" s="737" t="str">
        <f t="shared" si="6"/>
        <v xml:space="preserve">XI2017 * Státy s </v>
      </c>
      <c r="B491" s="979" t="s">
        <v>1525</v>
      </c>
      <c r="C491" s="963">
        <v>59</v>
      </c>
      <c r="D491" s="963" t="s">
        <v>263</v>
      </c>
      <c r="E491" s="950">
        <v>19802265</v>
      </c>
      <c r="F491" s="950">
        <v>1961372</v>
      </c>
      <c r="G491" s="887" t="str">
        <f t="shared" si="7"/>
        <v>11</v>
      </c>
      <c r="H491" s="867" t="str">
        <f t="shared" si="8"/>
        <v>2017</v>
      </c>
      <c r="I491" s="867" t="str">
        <f>VLOOKUP(G491,ZemeData!$B$537:$C$548,2,0)</f>
        <v>XI</v>
      </c>
      <c r="J491" s="867" t="str">
        <f>VLOOKUP(D491,ZemeData!$E$524:$F$533,2,0)</f>
        <v xml:space="preserve"> * Státy s </v>
      </c>
      <c r="K491" s="868"/>
      <c r="L491" s="888" t="str">
        <f t="shared" si="9"/>
        <v xml:space="preserve">XI2017 * Státy s </v>
      </c>
      <c r="M491" s="979" t="s">
        <v>1525</v>
      </c>
      <c r="N491" s="963">
        <v>59</v>
      </c>
      <c r="O491" s="963" t="s">
        <v>263</v>
      </c>
      <c r="P491" s="950">
        <v>40115276</v>
      </c>
      <c r="Q491" s="950">
        <v>2243376</v>
      </c>
      <c r="R491" s="739" t="str">
        <f t="shared" si="10"/>
        <v>11</v>
      </c>
      <c r="S491" s="695" t="str">
        <f t="shared" si="11"/>
        <v>2017</v>
      </c>
      <c r="T491" s="695" t="str">
        <f>VLOOKUP(R491,ZemeData!$B$537:$C$548,2,0)</f>
        <v>XI</v>
      </c>
      <c r="U491" s="695" t="str">
        <f>VLOOKUP(O491,ZemeData!$B$524:$C$533,2,0)</f>
        <v xml:space="preserve"> * Státy s </v>
      </c>
      <c r="V491" s="721"/>
    </row>
    <row r="492" spans="1:22" x14ac:dyDescent="0.2">
      <c r="A492" s="737" t="str">
        <f t="shared" si="6"/>
        <v>XII2017 * Nespecifikováno</v>
      </c>
      <c r="B492" s="979" t="s">
        <v>1526</v>
      </c>
      <c r="C492" s="963">
        <v>0</v>
      </c>
      <c r="D492" s="963" t="s">
        <v>258</v>
      </c>
      <c r="E492" s="950">
        <v>114099089</v>
      </c>
      <c r="F492" s="950">
        <v>1928530</v>
      </c>
      <c r="G492" s="887" t="str">
        <f t="shared" si="7"/>
        <v>12</v>
      </c>
      <c r="H492" s="867" t="str">
        <f t="shared" si="8"/>
        <v>2017</v>
      </c>
      <c r="I492" s="867" t="str">
        <f>VLOOKUP(G492,ZemeData!$B$537:$C$548,2,0)</f>
        <v>XII</v>
      </c>
      <c r="J492" s="867" t="str">
        <f>VLOOKUP(D492,ZemeData!$E$524:$F$533,2,0)</f>
        <v xml:space="preserve"> * Nespecifikováno</v>
      </c>
      <c r="K492" s="868"/>
      <c r="L492" s="888" t="str">
        <f t="shared" si="9"/>
        <v>XII2017 * Nespecifikováno</v>
      </c>
      <c r="M492" s="979" t="s">
        <v>1526</v>
      </c>
      <c r="N492" s="963">
        <v>0</v>
      </c>
      <c r="O492" s="963" t="s">
        <v>258</v>
      </c>
      <c r="P492" s="950">
        <v>12424102</v>
      </c>
      <c r="Q492" s="950">
        <v>203370</v>
      </c>
      <c r="R492" s="739" t="str">
        <f t="shared" si="10"/>
        <v>12</v>
      </c>
      <c r="S492" s="695" t="str">
        <f t="shared" si="11"/>
        <v>2017</v>
      </c>
      <c r="T492" s="695" t="str">
        <f>VLOOKUP(R492,ZemeData!$B$537:$C$548,2,0)</f>
        <v>XII</v>
      </c>
      <c r="U492" s="695" t="str">
        <f>VLOOKUP(O492,ZemeData!$B$524:$C$533,2,0)</f>
        <v xml:space="preserve"> * Nespecifikováno</v>
      </c>
      <c r="V492" s="721"/>
    </row>
    <row r="493" spans="1:22" x14ac:dyDescent="0.2">
      <c r="A493" s="737" t="str">
        <f t="shared" si="6"/>
        <v>XII2017 ** Státy ESVO</v>
      </c>
      <c r="B493" s="979" t="s">
        <v>1526</v>
      </c>
      <c r="C493" s="963">
        <v>2</v>
      </c>
      <c r="D493" s="963" t="s">
        <v>254</v>
      </c>
      <c r="E493" s="950">
        <v>27971004</v>
      </c>
      <c r="F493" s="950">
        <v>3591981</v>
      </c>
      <c r="G493" s="887" t="str">
        <f t="shared" si="7"/>
        <v>12</v>
      </c>
      <c r="H493" s="867" t="str">
        <f t="shared" si="8"/>
        <v>2017</v>
      </c>
      <c r="I493" s="867" t="str">
        <f>VLOOKUP(G493,ZemeData!$B$537:$C$548,2,0)</f>
        <v>XII</v>
      </c>
      <c r="J493" s="867" t="str">
        <f>VLOOKUP(D493,ZemeData!$E$524:$F$533,2,0)</f>
        <v xml:space="preserve"> ** Státy ESVO</v>
      </c>
      <c r="K493" s="868"/>
      <c r="L493" s="888" t="str">
        <f t="shared" si="9"/>
        <v>XII2017 ** Státy ESVO</v>
      </c>
      <c r="M493" s="979" t="s">
        <v>1526</v>
      </c>
      <c r="N493" s="963">
        <v>2</v>
      </c>
      <c r="O493" s="963" t="s">
        <v>254</v>
      </c>
      <c r="P493" s="950">
        <v>31694248</v>
      </c>
      <c r="Q493" s="950">
        <v>5139290</v>
      </c>
      <c r="R493" s="739" t="str">
        <f t="shared" si="10"/>
        <v>12</v>
      </c>
      <c r="S493" s="695" t="str">
        <f t="shared" si="11"/>
        <v>2017</v>
      </c>
      <c r="T493" s="695" t="str">
        <f>VLOOKUP(R493,ZemeData!$B$537:$C$548,2,0)</f>
        <v>XII</v>
      </c>
      <c r="U493" s="695" t="str">
        <f>VLOOKUP(O493,ZemeData!$B$524:$C$533,2,0)</f>
        <v xml:space="preserve"> ** Státy ESVO</v>
      </c>
      <c r="V493" s="721"/>
    </row>
    <row r="494" spans="1:22" x14ac:dyDescent="0.2">
      <c r="A494" s="737" t="str">
        <f t="shared" si="6"/>
        <v>XII2017 Dovoz ze zemí OECD</v>
      </c>
      <c r="B494" s="979" t="s">
        <v>1526</v>
      </c>
      <c r="C494" s="963">
        <v>4</v>
      </c>
      <c r="D494" s="963" t="s">
        <v>255</v>
      </c>
      <c r="E494" s="950">
        <v>3846967575</v>
      </c>
      <c r="F494" s="950">
        <v>209883501</v>
      </c>
      <c r="G494" s="887" t="str">
        <f t="shared" si="7"/>
        <v>12</v>
      </c>
      <c r="H494" s="867" t="str">
        <f t="shared" si="8"/>
        <v>2017</v>
      </c>
      <c r="I494" s="867" t="str">
        <f>VLOOKUP(G494,ZemeData!$B$537:$C$548,2,0)</f>
        <v>XII</v>
      </c>
      <c r="J494" s="867" t="str">
        <f>VLOOKUP(D494,ZemeData!$E$524:$F$533,2,0)</f>
        <v xml:space="preserve"> Dovoz ze zemí OECD</v>
      </c>
      <c r="K494" s="868"/>
      <c r="L494" s="888" t="str">
        <f t="shared" si="9"/>
        <v>XII2017 Vývoz do zemí OECD</v>
      </c>
      <c r="M494" s="979" t="s">
        <v>1526</v>
      </c>
      <c r="N494" s="963">
        <v>4</v>
      </c>
      <c r="O494" s="963" t="s">
        <v>255</v>
      </c>
      <c r="P494" s="950">
        <v>4511729299</v>
      </c>
      <c r="Q494" s="950">
        <v>269566525</v>
      </c>
      <c r="R494" s="739" t="str">
        <f t="shared" si="10"/>
        <v>12</v>
      </c>
      <c r="S494" s="695" t="str">
        <f t="shared" si="11"/>
        <v>2017</v>
      </c>
      <c r="T494" s="695" t="str">
        <f>VLOOKUP(R494,ZemeData!$B$537:$C$548,2,0)</f>
        <v>XII</v>
      </c>
      <c r="U494" s="695" t="str">
        <f>VLOOKUP(O494,ZemeData!$B$524:$C$533,2,0)</f>
        <v xml:space="preserve"> Vývoz do zemí OECD</v>
      </c>
      <c r="V494" s="721"/>
    </row>
    <row r="495" spans="1:22" x14ac:dyDescent="0.2">
      <c r="A495" s="737" t="str">
        <f t="shared" si="6"/>
        <v>XII2017 * Ostatní */</v>
      </c>
      <c r="B495" s="979" t="s">
        <v>1526</v>
      </c>
      <c r="C495" s="963">
        <v>8</v>
      </c>
      <c r="D495" s="963" t="s">
        <v>259</v>
      </c>
      <c r="E495" s="950">
        <v>102697067</v>
      </c>
      <c r="F495" s="950">
        <v>41393484</v>
      </c>
      <c r="G495" s="887" t="str">
        <f t="shared" si="7"/>
        <v>12</v>
      </c>
      <c r="H495" s="867" t="str">
        <f t="shared" si="8"/>
        <v>2017</v>
      </c>
      <c r="I495" s="867" t="str">
        <f>VLOOKUP(G495,ZemeData!$B$537:$C$548,2,0)</f>
        <v>XII</v>
      </c>
      <c r="J495" s="867" t="str">
        <f>VLOOKUP(D495,ZemeData!$E$524:$F$533,2,0)</f>
        <v xml:space="preserve"> * Ostatní */</v>
      </c>
      <c r="K495" s="868"/>
      <c r="L495" s="888" t="str">
        <f t="shared" si="9"/>
        <v>XII2017 * Ostatní */</v>
      </c>
      <c r="M495" s="979" t="s">
        <v>1526</v>
      </c>
      <c r="N495" s="963">
        <v>8</v>
      </c>
      <c r="O495" s="963" t="s">
        <v>259</v>
      </c>
      <c r="P495" s="950">
        <v>36413413</v>
      </c>
      <c r="Q495" s="950">
        <v>4848591</v>
      </c>
      <c r="R495" s="739" t="str">
        <f t="shared" si="10"/>
        <v>12</v>
      </c>
      <c r="S495" s="695" t="str">
        <f t="shared" si="11"/>
        <v>2017</v>
      </c>
      <c r="T495" s="695" t="str">
        <f>VLOOKUP(R495,ZemeData!$B$537:$C$548,2,0)</f>
        <v>XII</v>
      </c>
      <c r="U495" s="695" t="str">
        <f>VLOOKUP(O495,ZemeData!$B$524:$C$533,2,0)</f>
        <v xml:space="preserve"> * Ostatní */</v>
      </c>
      <c r="V495" s="721"/>
    </row>
    <row r="496" spans="1:22" ht="25.5" x14ac:dyDescent="0.2">
      <c r="A496" s="737" t="str">
        <f t="shared" si="6"/>
        <v>XII2017 * Rozvojové země</v>
      </c>
      <c r="B496" s="979" t="s">
        <v>1526</v>
      </c>
      <c r="C496" s="963">
        <v>10</v>
      </c>
      <c r="D496" s="963" t="s">
        <v>260</v>
      </c>
      <c r="E496" s="950">
        <v>140057115</v>
      </c>
      <c r="F496" s="950">
        <v>22793849</v>
      </c>
      <c r="G496" s="887" t="str">
        <f t="shared" si="7"/>
        <v>12</v>
      </c>
      <c r="H496" s="867" t="str">
        <f t="shared" si="8"/>
        <v>2017</v>
      </c>
      <c r="I496" s="867" t="str">
        <f>VLOOKUP(G496,ZemeData!$B$537:$C$548,2,0)</f>
        <v>XII</v>
      </c>
      <c r="J496" s="867" t="str">
        <f>VLOOKUP(D496,ZemeData!$E$524:$F$533,2,0)</f>
        <v xml:space="preserve"> * Rozvojové země</v>
      </c>
      <c r="K496" s="868"/>
      <c r="L496" s="888" t="str">
        <f t="shared" si="9"/>
        <v>XII2017 * Rozvojové země</v>
      </c>
      <c r="M496" s="979" t="s">
        <v>1526</v>
      </c>
      <c r="N496" s="963">
        <v>10</v>
      </c>
      <c r="O496" s="963" t="s">
        <v>260</v>
      </c>
      <c r="P496" s="950">
        <v>91589484</v>
      </c>
      <c r="Q496" s="950">
        <v>14137765</v>
      </c>
      <c r="R496" s="739" t="str">
        <f t="shared" si="10"/>
        <v>12</v>
      </c>
      <c r="S496" s="695" t="str">
        <f t="shared" si="11"/>
        <v>2017</v>
      </c>
      <c r="T496" s="695" t="str">
        <f>VLOOKUP(R496,ZemeData!$B$537:$C$548,2,0)</f>
        <v>XII</v>
      </c>
      <c r="U496" s="695" t="str">
        <f>VLOOKUP(O496,ZemeData!$B$524:$C$533,2,0)</f>
        <v xml:space="preserve"> * Rozvojové země</v>
      </c>
      <c r="V496" s="721"/>
    </row>
    <row r="497" spans="1:22" ht="25.5" x14ac:dyDescent="0.2">
      <c r="A497" s="737" t="str">
        <f t="shared" si="6"/>
        <v>XII2017 ** Ostatní státy s vyspělou</v>
      </c>
      <c r="B497" s="979" t="s">
        <v>1526</v>
      </c>
      <c r="C497" s="963">
        <v>32</v>
      </c>
      <c r="D497" s="963" t="s">
        <v>256</v>
      </c>
      <c r="E497" s="950">
        <v>106177869</v>
      </c>
      <c r="F497" s="950">
        <v>16611708</v>
      </c>
      <c r="G497" s="887" t="str">
        <f t="shared" si="7"/>
        <v>12</v>
      </c>
      <c r="H497" s="867" t="str">
        <f t="shared" si="8"/>
        <v>2017</v>
      </c>
      <c r="I497" s="867" t="str">
        <f>VLOOKUP(G497,ZemeData!$B$537:$C$548,2,0)</f>
        <v>XII</v>
      </c>
      <c r="J497" s="867" t="str">
        <f>VLOOKUP(D497,ZemeData!$E$524:$F$533,2,0)</f>
        <v xml:space="preserve"> ** Ostatní státy s vyspělou</v>
      </c>
      <c r="K497" s="868"/>
      <c r="L497" s="888" t="str">
        <f t="shared" si="9"/>
        <v>XII2017 ** Ostatní státy s vyspělou</v>
      </c>
      <c r="M497" s="979" t="s">
        <v>1526</v>
      </c>
      <c r="N497" s="963">
        <v>32</v>
      </c>
      <c r="O497" s="963" t="s">
        <v>256</v>
      </c>
      <c r="P497" s="950">
        <v>103103598</v>
      </c>
      <c r="Q497" s="950">
        <v>17118401</v>
      </c>
      <c r="R497" s="739" t="str">
        <f t="shared" si="10"/>
        <v>12</v>
      </c>
      <c r="S497" s="695" t="str">
        <f t="shared" si="11"/>
        <v>2017</v>
      </c>
      <c r="T497" s="695" t="str">
        <f>VLOOKUP(R497,ZemeData!$B$537:$C$548,2,0)</f>
        <v>XII</v>
      </c>
      <c r="U497" s="695" t="str">
        <f>VLOOKUP(O497,ZemeData!$B$524:$C$533,2,0)</f>
        <v xml:space="preserve"> ** Ostatní státy s vyspělou</v>
      </c>
      <c r="V497" s="721"/>
    </row>
    <row r="498" spans="1:22" ht="51" x14ac:dyDescent="0.2">
      <c r="A498" s="737" t="str">
        <f t="shared" si="6"/>
        <v xml:space="preserve">XII2017 * Společenství </v>
      </c>
      <c r="B498" s="979" t="s">
        <v>1526</v>
      </c>
      <c r="C498" s="963">
        <v>55</v>
      </c>
      <c r="D498" s="963" t="s">
        <v>1701</v>
      </c>
      <c r="E498" s="950">
        <v>1453072219</v>
      </c>
      <c r="F498" s="950">
        <v>12989979</v>
      </c>
      <c r="G498" s="887" t="str">
        <f t="shared" si="7"/>
        <v>12</v>
      </c>
      <c r="H498" s="867" t="str">
        <f t="shared" si="8"/>
        <v>2017</v>
      </c>
      <c r="I498" s="867" t="str">
        <f>VLOOKUP(G498,ZemeData!$B$537:$C$548,2,0)</f>
        <v>XII</v>
      </c>
      <c r="J498" s="867" t="str">
        <f>VLOOKUP(D498,ZemeData!$E$524:$F$533,2,0)</f>
        <v xml:space="preserve"> * Společenství </v>
      </c>
      <c r="K498" s="868"/>
      <c r="L498" s="888" t="str">
        <f t="shared" si="9"/>
        <v xml:space="preserve">XII2017 * Společenství </v>
      </c>
      <c r="M498" s="979" t="s">
        <v>1526</v>
      </c>
      <c r="N498" s="963">
        <v>55</v>
      </c>
      <c r="O498" s="963" t="s">
        <v>1701</v>
      </c>
      <c r="P498" s="950">
        <v>68495571</v>
      </c>
      <c r="Q498" s="950">
        <v>10908334</v>
      </c>
      <c r="R498" s="739" t="str">
        <f t="shared" si="10"/>
        <v>12</v>
      </c>
      <c r="S498" s="695" t="str">
        <f t="shared" si="11"/>
        <v>2017</v>
      </c>
      <c r="T498" s="695" t="str">
        <f>VLOOKUP(R498,ZemeData!$B$537:$C$548,2,0)</f>
        <v>XII</v>
      </c>
      <c r="U498" s="695" t="str">
        <f>VLOOKUP(O498,ZemeData!$B$524:$C$533,2,0)</f>
        <v xml:space="preserve"> * Společenství </v>
      </c>
      <c r="V498" s="721"/>
    </row>
    <row r="499" spans="1:22" x14ac:dyDescent="0.2">
      <c r="A499" s="737" t="str">
        <f t="shared" si="6"/>
        <v>XII2017 ** Státy EU 28</v>
      </c>
      <c r="B499" s="979" t="s">
        <v>1526</v>
      </c>
      <c r="C499" s="963">
        <v>56</v>
      </c>
      <c r="D499" s="963" t="s">
        <v>257</v>
      </c>
      <c r="E499" s="950">
        <v>3741335665</v>
      </c>
      <c r="F499" s="950">
        <v>187697326</v>
      </c>
      <c r="G499" s="887" t="str">
        <f t="shared" si="7"/>
        <v>12</v>
      </c>
      <c r="H499" s="867" t="str">
        <f t="shared" si="8"/>
        <v>2017</v>
      </c>
      <c r="I499" s="867" t="str">
        <f>VLOOKUP(G499,ZemeData!$B$537:$C$548,2,0)</f>
        <v>XII</v>
      </c>
      <c r="J499" s="867" t="str">
        <f>VLOOKUP(D499,ZemeData!$E$524:$F$533,2,0)</f>
        <v xml:space="preserve"> ** Státy EU 28</v>
      </c>
      <c r="K499" s="868"/>
      <c r="L499" s="888" t="str">
        <f t="shared" si="9"/>
        <v>XII2017 ** Státy EU 28</v>
      </c>
      <c r="M499" s="979" t="s">
        <v>1526</v>
      </c>
      <c r="N499" s="963">
        <v>56</v>
      </c>
      <c r="O499" s="963" t="s">
        <v>257</v>
      </c>
      <c r="P499" s="950">
        <v>4478599495</v>
      </c>
      <c r="Q499" s="950">
        <v>255513001</v>
      </c>
      <c r="R499" s="739" t="str">
        <f t="shared" si="10"/>
        <v>12</v>
      </c>
      <c r="S499" s="695" t="str">
        <f t="shared" si="11"/>
        <v>2017</v>
      </c>
      <c r="T499" s="695" t="str">
        <f>VLOOKUP(R499,ZemeData!$B$537:$C$548,2,0)</f>
        <v>XII</v>
      </c>
      <c r="U499" s="695" t="str">
        <f>VLOOKUP(O499,ZemeData!$B$524:$C$533,2,0)</f>
        <v xml:space="preserve"> ** Státy EU 28</v>
      </c>
      <c r="V499" s="721"/>
    </row>
    <row r="500" spans="1:22" ht="25.5" x14ac:dyDescent="0.2">
      <c r="A500" s="737" t="str">
        <f t="shared" si="6"/>
        <v xml:space="preserve">XII2017 * Státy s vyspělou tržní  </v>
      </c>
      <c r="B500" s="979" t="s">
        <v>1526</v>
      </c>
      <c r="C500" s="963">
        <v>58</v>
      </c>
      <c r="D500" s="963" t="s">
        <v>262</v>
      </c>
      <c r="E500" s="950">
        <v>3875484538</v>
      </c>
      <c r="F500" s="950">
        <v>207901016</v>
      </c>
      <c r="G500" s="887" t="str">
        <f t="shared" si="7"/>
        <v>12</v>
      </c>
      <c r="H500" s="867" t="str">
        <f t="shared" si="8"/>
        <v>2017</v>
      </c>
      <c r="I500" s="867" t="str">
        <f>VLOOKUP(G500,ZemeData!$B$537:$C$548,2,0)</f>
        <v>XII</v>
      </c>
      <c r="J500" s="867" t="str">
        <f>VLOOKUP(D500,ZemeData!$E$524:$F$533,2,0)</f>
        <v xml:space="preserve"> * Státy s vyspělou tržní  </v>
      </c>
      <c r="K500" s="868"/>
      <c r="L500" s="888" t="str">
        <f t="shared" si="9"/>
        <v xml:space="preserve">XII2017 * Státy s vyspělou tržní  </v>
      </c>
      <c r="M500" s="979" t="s">
        <v>1526</v>
      </c>
      <c r="N500" s="963">
        <v>58</v>
      </c>
      <c r="O500" s="963" t="s">
        <v>262</v>
      </c>
      <c r="P500" s="950">
        <v>4613397341</v>
      </c>
      <c r="Q500" s="950">
        <v>277770693</v>
      </c>
      <c r="R500" s="739" t="str">
        <f t="shared" si="10"/>
        <v>12</v>
      </c>
      <c r="S500" s="695" t="str">
        <f t="shared" si="11"/>
        <v>2017</v>
      </c>
      <c r="T500" s="695" t="str">
        <f>VLOOKUP(R500,ZemeData!$B$537:$C$548,2,0)</f>
        <v>XII</v>
      </c>
      <c r="U500" s="695" t="str">
        <f>VLOOKUP(O500,ZemeData!$B$524:$C$533,2,0)</f>
        <v xml:space="preserve"> * Státy s vyspělou tržní  </v>
      </c>
      <c r="V500" s="721"/>
    </row>
    <row r="501" spans="1:22" ht="25.5" x14ac:dyDescent="0.2">
      <c r="A501" s="737" t="str">
        <f t="shared" si="6"/>
        <v xml:space="preserve">XII2017 * Státy s </v>
      </c>
      <c r="B501" s="979" t="s">
        <v>1526</v>
      </c>
      <c r="C501" s="963">
        <v>59</v>
      </c>
      <c r="D501" s="963" t="s">
        <v>263</v>
      </c>
      <c r="E501" s="950">
        <v>17536010</v>
      </c>
      <c r="F501" s="950">
        <v>1749891</v>
      </c>
      <c r="G501" s="887" t="str">
        <f t="shared" si="7"/>
        <v>12</v>
      </c>
      <c r="H501" s="867" t="str">
        <f t="shared" si="8"/>
        <v>2017</v>
      </c>
      <c r="I501" s="867" t="str">
        <f>VLOOKUP(G501,ZemeData!$B$537:$C$548,2,0)</f>
        <v>XII</v>
      </c>
      <c r="J501" s="867" t="str">
        <f>VLOOKUP(D501,ZemeData!$E$524:$F$533,2,0)</f>
        <v xml:space="preserve"> * Státy s </v>
      </c>
      <c r="K501" s="868"/>
      <c r="L501" s="888" t="str">
        <f t="shared" si="9"/>
        <v xml:space="preserve">XII2017 * Státy s </v>
      </c>
      <c r="M501" s="979" t="s">
        <v>1526</v>
      </c>
      <c r="N501" s="963">
        <v>59</v>
      </c>
      <c r="O501" s="963" t="s">
        <v>263</v>
      </c>
      <c r="P501" s="950">
        <v>43040209</v>
      </c>
      <c r="Q501" s="950">
        <v>2105699</v>
      </c>
      <c r="R501" s="739" t="str">
        <f t="shared" si="10"/>
        <v>12</v>
      </c>
      <c r="S501" s="695" t="str">
        <f t="shared" si="11"/>
        <v>2017</v>
      </c>
      <c r="T501" s="695" t="str">
        <f>VLOOKUP(R501,ZemeData!$B$537:$C$548,2,0)</f>
        <v>XII</v>
      </c>
      <c r="U501" s="695" t="str">
        <f>VLOOKUP(O501,ZemeData!$B$524:$C$533,2,0)</f>
        <v xml:space="preserve"> * Státy s </v>
      </c>
      <c r="V501" s="721"/>
    </row>
    <row r="502" spans="1:22" x14ac:dyDescent="0.2">
      <c r="A502" s="737" t="str">
        <f t="shared" si="6"/>
        <v>I2018 * Nespecifikováno</v>
      </c>
      <c r="B502" s="979" t="s">
        <v>1530</v>
      </c>
      <c r="C502" s="963">
        <v>0</v>
      </c>
      <c r="D502" s="963" t="s">
        <v>258</v>
      </c>
      <c r="E502" s="950">
        <v>101806583</v>
      </c>
      <c r="F502" s="950">
        <v>1992592</v>
      </c>
      <c r="G502" s="887" t="str">
        <f t="shared" si="7"/>
        <v>01</v>
      </c>
      <c r="H502" s="867" t="str">
        <f t="shared" si="8"/>
        <v>2018</v>
      </c>
      <c r="I502" s="867" t="str">
        <f>VLOOKUP(G502,ZemeData!$B$537:$C$548,2,0)</f>
        <v>I</v>
      </c>
      <c r="J502" s="867" t="str">
        <f>VLOOKUP(D502,ZemeData!$E$524:$F$533,2,0)</f>
        <v xml:space="preserve"> * Nespecifikováno</v>
      </c>
      <c r="K502" s="868"/>
      <c r="L502" s="888" t="str">
        <f t="shared" si="9"/>
        <v>I2018 * Nespecifikováno</v>
      </c>
      <c r="M502" s="979" t="s">
        <v>1530</v>
      </c>
      <c r="N502" s="963">
        <v>0</v>
      </c>
      <c r="O502" s="963" t="s">
        <v>258</v>
      </c>
      <c r="P502" s="950">
        <v>11297935</v>
      </c>
      <c r="Q502" s="950">
        <v>175834</v>
      </c>
      <c r="R502" s="739" t="str">
        <f t="shared" si="10"/>
        <v>01</v>
      </c>
      <c r="S502" s="695" t="str">
        <f t="shared" si="11"/>
        <v>2018</v>
      </c>
      <c r="T502" s="695" t="str">
        <f>VLOOKUP(R502,ZemeData!$B$537:$C$548,2,0)</f>
        <v>I</v>
      </c>
      <c r="U502" s="695" t="str">
        <f>VLOOKUP(O502,ZemeData!$B$524:$C$533,2,0)</f>
        <v xml:space="preserve"> * Nespecifikováno</v>
      </c>
      <c r="V502" s="721"/>
    </row>
    <row r="503" spans="1:22" x14ac:dyDescent="0.2">
      <c r="A503" s="737" t="str">
        <f t="shared" si="6"/>
        <v>I2018 ** Státy ESVO</v>
      </c>
      <c r="B503" s="979" t="s">
        <v>1530</v>
      </c>
      <c r="C503" s="963">
        <v>2</v>
      </c>
      <c r="D503" s="963" t="s">
        <v>254</v>
      </c>
      <c r="E503" s="950">
        <v>28822122</v>
      </c>
      <c r="F503" s="950">
        <v>3381181</v>
      </c>
      <c r="G503" s="887" t="str">
        <f t="shared" si="7"/>
        <v>01</v>
      </c>
      <c r="H503" s="867" t="str">
        <f t="shared" si="8"/>
        <v>2018</v>
      </c>
      <c r="I503" s="867" t="str">
        <f>VLOOKUP(G503,ZemeData!$B$537:$C$548,2,0)</f>
        <v>I</v>
      </c>
      <c r="J503" s="867" t="str">
        <f>VLOOKUP(D503,ZemeData!$E$524:$F$533,2,0)</f>
        <v xml:space="preserve"> ** Státy ESVO</v>
      </c>
      <c r="K503" s="868"/>
      <c r="L503" s="888" t="str">
        <f t="shared" si="9"/>
        <v>I2018 ** Státy ESVO</v>
      </c>
      <c r="M503" s="979" t="s">
        <v>1530</v>
      </c>
      <c r="N503" s="963">
        <v>2</v>
      </c>
      <c r="O503" s="963" t="s">
        <v>254</v>
      </c>
      <c r="P503" s="950">
        <v>47727260</v>
      </c>
      <c r="Q503" s="950">
        <v>6623316</v>
      </c>
      <c r="R503" s="739" t="str">
        <f t="shared" si="10"/>
        <v>01</v>
      </c>
      <c r="S503" s="695" t="str">
        <f t="shared" si="11"/>
        <v>2018</v>
      </c>
      <c r="T503" s="695" t="str">
        <f>VLOOKUP(R503,ZemeData!$B$537:$C$548,2,0)</f>
        <v>I</v>
      </c>
      <c r="U503" s="695" t="str">
        <f>VLOOKUP(O503,ZemeData!$B$524:$C$533,2,0)</f>
        <v xml:space="preserve"> ** Státy ESVO</v>
      </c>
      <c r="V503" s="721"/>
    </row>
    <row r="504" spans="1:22" x14ac:dyDescent="0.2">
      <c r="A504" s="737" t="str">
        <f t="shared" si="6"/>
        <v>I2018 Dovoz ze zemí OECD</v>
      </c>
      <c r="B504" s="979" t="s">
        <v>1530</v>
      </c>
      <c r="C504" s="963">
        <v>4</v>
      </c>
      <c r="D504" s="963" t="s">
        <v>255</v>
      </c>
      <c r="E504" s="950">
        <v>4233749373</v>
      </c>
      <c r="F504" s="950">
        <v>237449308</v>
      </c>
      <c r="G504" s="887" t="str">
        <f t="shared" si="7"/>
        <v>01</v>
      </c>
      <c r="H504" s="867" t="str">
        <f t="shared" si="8"/>
        <v>2018</v>
      </c>
      <c r="I504" s="867" t="str">
        <f>VLOOKUP(G504,ZemeData!$B$537:$C$548,2,0)</f>
        <v>I</v>
      </c>
      <c r="J504" s="867" t="str">
        <f>VLOOKUP(D504,ZemeData!$E$524:$F$533,2,0)</f>
        <v xml:space="preserve"> Dovoz ze zemí OECD</v>
      </c>
      <c r="K504" s="868"/>
      <c r="L504" s="888" t="str">
        <f t="shared" si="9"/>
        <v>I2018 Vývoz do zemí OECD</v>
      </c>
      <c r="M504" s="979" t="s">
        <v>1530</v>
      </c>
      <c r="N504" s="963">
        <v>4</v>
      </c>
      <c r="O504" s="963" t="s">
        <v>255</v>
      </c>
      <c r="P504" s="950">
        <v>5317427361</v>
      </c>
      <c r="Q504" s="950">
        <v>328917842</v>
      </c>
      <c r="R504" s="739" t="str">
        <f t="shared" si="10"/>
        <v>01</v>
      </c>
      <c r="S504" s="695" t="str">
        <f t="shared" si="11"/>
        <v>2018</v>
      </c>
      <c r="T504" s="695" t="str">
        <f>VLOOKUP(R504,ZemeData!$B$537:$C$548,2,0)</f>
        <v>I</v>
      </c>
      <c r="U504" s="695" t="str">
        <f>VLOOKUP(O504,ZemeData!$B$524:$C$533,2,0)</f>
        <v xml:space="preserve"> Vývoz do zemí OECD</v>
      </c>
      <c r="V504" s="721"/>
    </row>
    <row r="505" spans="1:22" x14ac:dyDescent="0.2">
      <c r="A505" s="737" t="str">
        <f t="shared" si="6"/>
        <v>I2018 * Ostatní */</v>
      </c>
      <c r="B505" s="979" t="s">
        <v>1530</v>
      </c>
      <c r="C505" s="963">
        <v>8</v>
      </c>
      <c r="D505" s="963" t="s">
        <v>259</v>
      </c>
      <c r="E505" s="950">
        <v>131983937</v>
      </c>
      <c r="F505" s="950">
        <v>51948055</v>
      </c>
      <c r="G505" s="887" t="str">
        <f t="shared" si="7"/>
        <v>01</v>
      </c>
      <c r="H505" s="867" t="str">
        <f t="shared" si="8"/>
        <v>2018</v>
      </c>
      <c r="I505" s="867" t="str">
        <f>VLOOKUP(G505,ZemeData!$B$537:$C$548,2,0)</f>
        <v>I</v>
      </c>
      <c r="J505" s="867" t="str">
        <f>VLOOKUP(D505,ZemeData!$E$524:$F$533,2,0)</f>
        <v xml:space="preserve"> * Ostatní */</v>
      </c>
      <c r="K505" s="868"/>
      <c r="L505" s="888" t="str">
        <f t="shared" si="9"/>
        <v>I2018 * Ostatní */</v>
      </c>
      <c r="M505" s="979" t="s">
        <v>1530</v>
      </c>
      <c r="N505" s="963">
        <v>8</v>
      </c>
      <c r="O505" s="963" t="s">
        <v>259</v>
      </c>
      <c r="P505" s="950">
        <v>39365186</v>
      </c>
      <c r="Q505" s="950">
        <v>4823578</v>
      </c>
      <c r="R505" s="739" t="str">
        <f t="shared" si="10"/>
        <v>01</v>
      </c>
      <c r="S505" s="695" t="str">
        <f t="shared" si="11"/>
        <v>2018</v>
      </c>
      <c r="T505" s="695" t="str">
        <f>VLOOKUP(R505,ZemeData!$B$537:$C$548,2,0)</f>
        <v>I</v>
      </c>
      <c r="U505" s="695" t="str">
        <f>VLOOKUP(O505,ZemeData!$B$524:$C$533,2,0)</f>
        <v xml:space="preserve"> * Ostatní */</v>
      </c>
      <c r="V505" s="721"/>
    </row>
    <row r="506" spans="1:22" ht="25.5" x14ac:dyDescent="0.2">
      <c r="A506" s="737" t="str">
        <f t="shared" si="6"/>
        <v>I2018 * Rozvojové země</v>
      </c>
      <c r="B506" s="979" t="s">
        <v>1530</v>
      </c>
      <c r="C506" s="963">
        <v>10</v>
      </c>
      <c r="D506" s="963" t="s">
        <v>260</v>
      </c>
      <c r="E506" s="950">
        <v>220482878</v>
      </c>
      <c r="F506" s="950">
        <v>28925055</v>
      </c>
      <c r="G506" s="887" t="str">
        <f t="shared" si="7"/>
        <v>01</v>
      </c>
      <c r="H506" s="867" t="str">
        <f t="shared" si="8"/>
        <v>2018</v>
      </c>
      <c r="I506" s="867" t="str">
        <f>VLOOKUP(G506,ZemeData!$B$537:$C$548,2,0)</f>
        <v>I</v>
      </c>
      <c r="J506" s="867" t="str">
        <f>VLOOKUP(D506,ZemeData!$E$524:$F$533,2,0)</f>
        <v xml:space="preserve"> * Rozvojové země</v>
      </c>
      <c r="K506" s="868"/>
      <c r="L506" s="888" t="str">
        <f t="shared" si="9"/>
        <v>I2018 * Rozvojové země</v>
      </c>
      <c r="M506" s="979" t="s">
        <v>1530</v>
      </c>
      <c r="N506" s="963">
        <v>10</v>
      </c>
      <c r="O506" s="963" t="s">
        <v>260</v>
      </c>
      <c r="P506" s="950">
        <v>106845196</v>
      </c>
      <c r="Q506" s="950">
        <v>13596783</v>
      </c>
      <c r="R506" s="739" t="str">
        <f t="shared" si="10"/>
        <v>01</v>
      </c>
      <c r="S506" s="695" t="str">
        <f t="shared" si="11"/>
        <v>2018</v>
      </c>
      <c r="T506" s="695" t="str">
        <f>VLOOKUP(R506,ZemeData!$B$537:$C$548,2,0)</f>
        <v>I</v>
      </c>
      <c r="U506" s="695" t="str">
        <f>VLOOKUP(O506,ZemeData!$B$524:$C$533,2,0)</f>
        <v xml:space="preserve"> * Rozvojové země</v>
      </c>
      <c r="V506" s="721"/>
    </row>
    <row r="507" spans="1:22" ht="25.5" x14ac:dyDescent="0.2">
      <c r="A507" s="737" t="str">
        <f t="shared" si="6"/>
        <v>I2018 ** Ostatní státy s vyspělou</v>
      </c>
      <c r="B507" s="979" t="s">
        <v>1530</v>
      </c>
      <c r="C507" s="963">
        <v>32</v>
      </c>
      <c r="D507" s="963" t="s">
        <v>256</v>
      </c>
      <c r="E507" s="950">
        <v>147440775</v>
      </c>
      <c r="F507" s="950">
        <v>20253233</v>
      </c>
      <c r="G507" s="887" t="str">
        <f t="shared" si="7"/>
        <v>01</v>
      </c>
      <c r="H507" s="867" t="str">
        <f t="shared" si="8"/>
        <v>2018</v>
      </c>
      <c r="I507" s="867" t="str">
        <f>VLOOKUP(G507,ZemeData!$B$537:$C$548,2,0)</f>
        <v>I</v>
      </c>
      <c r="J507" s="867" t="str">
        <f>VLOOKUP(D507,ZemeData!$E$524:$F$533,2,0)</f>
        <v xml:space="preserve"> ** Ostatní státy s vyspělou</v>
      </c>
      <c r="K507" s="868"/>
      <c r="L507" s="888" t="str">
        <f t="shared" si="9"/>
        <v>I2018 ** Ostatní státy s vyspělou</v>
      </c>
      <c r="M507" s="979" t="s">
        <v>1530</v>
      </c>
      <c r="N507" s="963">
        <v>32</v>
      </c>
      <c r="O507" s="963" t="s">
        <v>256</v>
      </c>
      <c r="P507" s="950">
        <v>109516591</v>
      </c>
      <c r="Q507" s="950">
        <v>19216901</v>
      </c>
      <c r="R507" s="739" t="str">
        <f t="shared" si="10"/>
        <v>01</v>
      </c>
      <c r="S507" s="695" t="str">
        <f t="shared" si="11"/>
        <v>2018</v>
      </c>
      <c r="T507" s="695" t="str">
        <f>VLOOKUP(R507,ZemeData!$B$537:$C$548,2,0)</f>
        <v>I</v>
      </c>
      <c r="U507" s="695" t="str">
        <f>VLOOKUP(O507,ZemeData!$B$524:$C$533,2,0)</f>
        <v xml:space="preserve"> ** Ostatní státy s vyspělou</v>
      </c>
      <c r="V507" s="721"/>
    </row>
    <row r="508" spans="1:22" ht="51" x14ac:dyDescent="0.2">
      <c r="A508" s="737" t="str">
        <f t="shared" si="6"/>
        <v xml:space="preserve">I2018 * Společenství </v>
      </c>
      <c r="B508" s="979" t="s">
        <v>1530</v>
      </c>
      <c r="C508" s="963">
        <v>55</v>
      </c>
      <c r="D508" s="963" t="s">
        <v>1701</v>
      </c>
      <c r="E508" s="950">
        <v>1524523287</v>
      </c>
      <c r="F508" s="950">
        <v>12364453</v>
      </c>
      <c r="G508" s="887" t="str">
        <f t="shared" si="7"/>
        <v>01</v>
      </c>
      <c r="H508" s="867" t="str">
        <f t="shared" si="8"/>
        <v>2018</v>
      </c>
      <c r="I508" s="867" t="str">
        <f>VLOOKUP(G508,ZemeData!$B$537:$C$548,2,0)</f>
        <v>I</v>
      </c>
      <c r="J508" s="867" t="str">
        <f>VLOOKUP(D508,ZemeData!$E$524:$F$533,2,0)</f>
        <v xml:space="preserve"> * Společenství </v>
      </c>
      <c r="K508" s="868"/>
      <c r="L508" s="888" t="str">
        <f t="shared" si="9"/>
        <v xml:space="preserve">I2018 * Společenství </v>
      </c>
      <c r="M508" s="979" t="s">
        <v>1530</v>
      </c>
      <c r="N508" s="963">
        <v>55</v>
      </c>
      <c r="O508" s="963" t="s">
        <v>1701</v>
      </c>
      <c r="P508" s="950">
        <v>71553712</v>
      </c>
      <c r="Q508" s="950">
        <v>9564069</v>
      </c>
      <c r="R508" s="739" t="str">
        <f t="shared" si="10"/>
        <v>01</v>
      </c>
      <c r="S508" s="695" t="str">
        <f t="shared" si="11"/>
        <v>2018</v>
      </c>
      <c r="T508" s="695" t="str">
        <f>VLOOKUP(R508,ZemeData!$B$537:$C$548,2,0)</f>
        <v>I</v>
      </c>
      <c r="U508" s="695" t="str">
        <f>VLOOKUP(O508,ZemeData!$B$524:$C$533,2,0)</f>
        <v xml:space="preserve"> * Společenství </v>
      </c>
      <c r="V508" s="721"/>
    </row>
    <row r="509" spans="1:22" x14ac:dyDescent="0.2">
      <c r="A509" s="737" t="str">
        <f t="shared" si="6"/>
        <v>I2018 ** Státy EU 28</v>
      </c>
      <c r="B509" s="979" t="s">
        <v>1530</v>
      </c>
      <c r="C509" s="963">
        <v>56</v>
      </c>
      <c r="D509" s="963" t="s">
        <v>257</v>
      </c>
      <c r="E509" s="950">
        <v>4081479524</v>
      </c>
      <c r="F509" s="950">
        <v>211198712</v>
      </c>
      <c r="G509" s="887" t="str">
        <f t="shared" si="7"/>
        <v>01</v>
      </c>
      <c r="H509" s="867" t="str">
        <f t="shared" si="8"/>
        <v>2018</v>
      </c>
      <c r="I509" s="867" t="str">
        <f>VLOOKUP(G509,ZemeData!$B$537:$C$548,2,0)</f>
        <v>I</v>
      </c>
      <c r="J509" s="867" t="str">
        <f>VLOOKUP(D509,ZemeData!$E$524:$F$533,2,0)</f>
        <v xml:space="preserve"> ** Státy EU 28</v>
      </c>
      <c r="K509" s="868"/>
      <c r="L509" s="888" t="str">
        <f t="shared" si="9"/>
        <v>I2018 ** Státy EU 28</v>
      </c>
      <c r="M509" s="979" t="s">
        <v>1530</v>
      </c>
      <c r="N509" s="963">
        <v>56</v>
      </c>
      <c r="O509" s="963" t="s">
        <v>257</v>
      </c>
      <c r="P509" s="950">
        <v>5268888081</v>
      </c>
      <c r="Q509" s="950">
        <v>311934874</v>
      </c>
      <c r="R509" s="739" t="str">
        <f t="shared" si="10"/>
        <v>01</v>
      </c>
      <c r="S509" s="695" t="str">
        <f t="shared" si="11"/>
        <v>2018</v>
      </c>
      <c r="T509" s="695" t="str">
        <f>VLOOKUP(R509,ZemeData!$B$537:$C$548,2,0)</f>
        <v>I</v>
      </c>
      <c r="U509" s="695" t="str">
        <f>VLOOKUP(O509,ZemeData!$B$524:$C$533,2,0)</f>
        <v xml:space="preserve"> ** Státy EU 28</v>
      </c>
      <c r="V509" s="721"/>
    </row>
    <row r="510" spans="1:22" ht="25.5" x14ac:dyDescent="0.2">
      <c r="A510" s="737" t="str">
        <f t="shared" si="6"/>
        <v xml:space="preserve">I2018 * Státy s vyspělou tržní  </v>
      </c>
      <c r="B510" s="979" t="s">
        <v>1530</v>
      </c>
      <c r="C510" s="963">
        <v>58</v>
      </c>
      <c r="D510" s="963" t="s">
        <v>262</v>
      </c>
      <c r="E510" s="950">
        <v>4257742421</v>
      </c>
      <c r="F510" s="950">
        <v>234833126</v>
      </c>
      <c r="G510" s="887" t="str">
        <f t="shared" si="7"/>
        <v>01</v>
      </c>
      <c r="H510" s="867" t="str">
        <f t="shared" si="8"/>
        <v>2018</v>
      </c>
      <c r="I510" s="867" t="str">
        <f>VLOOKUP(G510,ZemeData!$B$537:$C$548,2,0)</f>
        <v>I</v>
      </c>
      <c r="J510" s="867" t="str">
        <f>VLOOKUP(D510,ZemeData!$E$524:$F$533,2,0)</f>
        <v xml:space="preserve"> * Státy s vyspělou tržní  </v>
      </c>
      <c r="K510" s="868"/>
      <c r="L510" s="888" t="str">
        <f t="shared" si="9"/>
        <v xml:space="preserve">I2018 * Státy s vyspělou tržní  </v>
      </c>
      <c r="M510" s="979" t="s">
        <v>1530</v>
      </c>
      <c r="N510" s="963">
        <v>58</v>
      </c>
      <c r="O510" s="963" t="s">
        <v>262</v>
      </c>
      <c r="P510" s="950">
        <v>5426131932</v>
      </c>
      <c r="Q510" s="950">
        <v>337775091</v>
      </c>
      <c r="R510" s="739" t="str">
        <f t="shared" si="10"/>
        <v>01</v>
      </c>
      <c r="S510" s="695" t="str">
        <f t="shared" si="11"/>
        <v>2018</v>
      </c>
      <c r="T510" s="695" t="str">
        <f>VLOOKUP(R510,ZemeData!$B$537:$C$548,2,0)</f>
        <v>I</v>
      </c>
      <c r="U510" s="695" t="str">
        <f>VLOOKUP(O510,ZemeData!$B$524:$C$533,2,0)</f>
        <v xml:space="preserve"> * Státy s vyspělou tržní  </v>
      </c>
      <c r="V510" s="721"/>
    </row>
    <row r="511" spans="1:22" ht="25.5" x14ac:dyDescent="0.2">
      <c r="A511" s="737" t="str">
        <f t="shared" ref="A511:A574" si="12">CONCATENATE(I511,H511,J511)</f>
        <v xml:space="preserve">I2018 * Státy s </v>
      </c>
      <c r="B511" s="979" t="s">
        <v>1530</v>
      </c>
      <c r="C511" s="963">
        <v>59</v>
      </c>
      <c r="D511" s="963" t="s">
        <v>263</v>
      </c>
      <c r="E511" s="950">
        <v>27814154</v>
      </c>
      <c r="F511" s="950">
        <v>1787736</v>
      </c>
      <c r="G511" s="887" t="str">
        <f t="shared" ref="G511:G574" si="13">LEFT(B511,2)</f>
        <v>01</v>
      </c>
      <c r="H511" s="867" t="str">
        <f t="shared" ref="H511:H531" si="14">RIGHT(B511,4)</f>
        <v>2018</v>
      </c>
      <c r="I511" s="867" t="str">
        <f>VLOOKUP(G511,ZemeData!$B$537:$C$548,2,0)</f>
        <v>I</v>
      </c>
      <c r="J511" s="867" t="str">
        <f>VLOOKUP(D511,ZemeData!$E$524:$F$533,2,0)</f>
        <v xml:space="preserve"> * Státy s </v>
      </c>
      <c r="K511" s="868"/>
      <c r="L511" s="888" t="str">
        <f t="shared" ref="L511:L574" si="15">CONCATENATE(T511,S511,U511)</f>
        <v xml:space="preserve">I2018 * Státy s </v>
      </c>
      <c r="M511" s="979" t="s">
        <v>1530</v>
      </c>
      <c r="N511" s="963">
        <v>59</v>
      </c>
      <c r="O511" s="963" t="s">
        <v>263</v>
      </c>
      <c r="P511" s="950">
        <v>30676569</v>
      </c>
      <c r="Q511" s="950">
        <v>2121157</v>
      </c>
      <c r="R511" s="739" t="str">
        <f t="shared" ref="R511:R531" si="16">LEFT(M511,2)</f>
        <v>01</v>
      </c>
      <c r="S511" s="695" t="str">
        <f t="shared" ref="S511:S531" si="17">RIGHT(M511,4)</f>
        <v>2018</v>
      </c>
      <c r="T511" s="695" t="str">
        <f>VLOOKUP(R511,ZemeData!$B$537:$C$548,2,0)</f>
        <v>I</v>
      </c>
      <c r="U511" s="695" t="str">
        <f>VLOOKUP(O511,ZemeData!$B$524:$C$533,2,0)</f>
        <v xml:space="preserve"> * Státy s </v>
      </c>
      <c r="V511" s="721"/>
    </row>
    <row r="512" spans="1:22" x14ac:dyDescent="0.2">
      <c r="A512" s="737" t="str">
        <f t="shared" si="12"/>
        <v>II2018 * Nespecifikováno</v>
      </c>
      <c r="B512" s="979" t="s">
        <v>1531</v>
      </c>
      <c r="C512" s="963">
        <v>0</v>
      </c>
      <c r="D512" s="963" t="s">
        <v>258</v>
      </c>
      <c r="E512" s="950">
        <v>101483060</v>
      </c>
      <c r="F512" s="950">
        <v>1961043</v>
      </c>
      <c r="G512" s="887" t="str">
        <f t="shared" si="13"/>
        <v>02</v>
      </c>
      <c r="H512" s="867" t="str">
        <f t="shared" si="14"/>
        <v>2018</v>
      </c>
      <c r="I512" s="867" t="str">
        <f>VLOOKUP(G512,ZemeData!$B$537:$C$548,2,0)</f>
        <v>II</v>
      </c>
      <c r="J512" s="867" t="str">
        <f>VLOOKUP(D512,ZemeData!$E$524:$F$533,2,0)</f>
        <v xml:space="preserve"> * Nespecifikováno</v>
      </c>
      <c r="K512" s="868"/>
      <c r="L512" s="888" t="str">
        <f t="shared" si="15"/>
        <v>II2018 * Nespecifikováno</v>
      </c>
      <c r="M512" s="979" t="s">
        <v>1531</v>
      </c>
      <c r="N512" s="963">
        <v>0</v>
      </c>
      <c r="O512" s="963" t="s">
        <v>258</v>
      </c>
      <c r="P512" s="950">
        <v>10010072</v>
      </c>
      <c r="Q512" s="950">
        <v>162797</v>
      </c>
      <c r="R512" s="739" t="str">
        <f t="shared" si="16"/>
        <v>02</v>
      </c>
      <c r="S512" s="695" t="str">
        <f t="shared" si="17"/>
        <v>2018</v>
      </c>
      <c r="T512" s="695" t="str">
        <f>VLOOKUP(R512,ZemeData!$B$537:$C$548,2,0)</f>
        <v>II</v>
      </c>
      <c r="U512" s="695" t="str">
        <f>VLOOKUP(O512,ZemeData!$B$524:$C$533,2,0)</f>
        <v xml:space="preserve"> * Nespecifikováno</v>
      </c>
      <c r="V512" s="721"/>
    </row>
    <row r="513" spans="1:22" x14ac:dyDescent="0.2">
      <c r="A513" s="737" t="str">
        <f t="shared" si="12"/>
        <v>II2018 ** Státy ESVO</v>
      </c>
      <c r="B513" s="979" t="s">
        <v>1531</v>
      </c>
      <c r="C513" s="963">
        <v>2</v>
      </c>
      <c r="D513" s="963" t="s">
        <v>254</v>
      </c>
      <c r="E513" s="950">
        <v>31321371</v>
      </c>
      <c r="F513" s="950">
        <v>3547910</v>
      </c>
      <c r="G513" s="887" t="str">
        <f t="shared" si="13"/>
        <v>02</v>
      </c>
      <c r="H513" s="867" t="str">
        <f t="shared" si="14"/>
        <v>2018</v>
      </c>
      <c r="I513" s="867" t="str">
        <f>VLOOKUP(G513,ZemeData!$B$537:$C$548,2,0)</f>
        <v>II</v>
      </c>
      <c r="J513" s="867" t="str">
        <f>VLOOKUP(D513,ZemeData!$E$524:$F$533,2,0)</f>
        <v xml:space="preserve"> ** Státy ESVO</v>
      </c>
      <c r="K513" s="868"/>
      <c r="L513" s="888" t="str">
        <f t="shared" si="15"/>
        <v>II2018 ** Státy ESVO</v>
      </c>
      <c r="M513" s="979" t="s">
        <v>1531</v>
      </c>
      <c r="N513" s="963">
        <v>2</v>
      </c>
      <c r="O513" s="963" t="s">
        <v>254</v>
      </c>
      <c r="P513" s="950">
        <v>47367640</v>
      </c>
      <c r="Q513" s="950">
        <v>6250178</v>
      </c>
      <c r="R513" s="739" t="str">
        <f t="shared" si="16"/>
        <v>02</v>
      </c>
      <c r="S513" s="695" t="str">
        <f t="shared" si="17"/>
        <v>2018</v>
      </c>
      <c r="T513" s="695" t="str">
        <f>VLOOKUP(R513,ZemeData!$B$537:$C$548,2,0)</f>
        <v>II</v>
      </c>
      <c r="U513" s="695" t="str">
        <f>VLOOKUP(O513,ZemeData!$B$524:$C$533,2,0)</f>
        <v xml:space="preserve"> ** Státy ESVO</v>
      </c>
      <c r="V513" s="721"/>
    </row>
    <row r="514" spans="1:22" x14ac:dyDescent="0.2">
      <c r="A514" s="737" t="str">
        <f t="shared" si="12"/>
        <v>II2018 Dovoz ze zemí OECD</v>
      </c>
      <c r="B514" s="979" t="s">
        <v>1531</v>
      </c>
      <c r="C514" s="963">
        <v>4</v>
      </c>
      <c r="D514" s="963" t="s">
        <v>255</v>
      </c>
      <c r="E514" s="950">
        <v>4051636486</v>
      </c>
      <c r="F514" s="950">
        <v>221964286</v>
      </c>
      <c r="G514" s="887" t="str">
        <f t="shared" si="13"/>
        <v>02</v>
      </c>
      <c r="H514" s="867" t="str">
        <f t="shared" si="14"/>
        <v>2018</v>
      </c>
      <c r="I514" s="867" t="str">
        <f>VLOOKUP(G514,ZemeData!$B$537:$C$548,2,0)</f>
        <v>II</v>
      </c>
      <c r="J514" s="867" t="str">
        <f>VLOOKUP(D514,ZemeData!$E$524:$F$533,2,0)</f>
        <v xml:space="preserve"> Dovoz ze zemí OECD</v>
      </c>
      <c r="K514" s="868"/>
      <c r="L514" s="888" t="str">
        <f t="shared" si="15"/>
        <v>II2018 Vývoz do zemí OECD</v>
      </c>
      <c r="M514" s="979" t="s">
        <v>1531</v>
      </c>
      <c r="N514" s="963">
        <v>4</v>
      </c>
      <c r="O514" s="963" t="s">
        <v>255</v>
      </c>
      <c r="P514" s="950">
        <v>7073734651</v>
      </c>
      <c r="Q514" s="950">
        <v>300318199</v>
      </c>
      <c r="R514" s="739" t="str">
        <f t="shared" si="16"/>
        <v>02</v>
      </c>
      <c r="S514" s="695" t="str">
        <f t="shared" si="17"/>
        <v>2018</v>
      </c>
      <c r="T514" s="695" t="str">
        <f>VLOOKUP(R514,ZemeData!$B$537:$C$548,2,0)</f>
        <v>II</v>
      </c>
      <c r="U514" s="695" t="str">
        <f>VLOOKUP(O514,ZemeData!$B$524:$C$533,2,0)</f>
        <v xml:space="preserve"> Vývoz do zemí OECD</v>
      </c>
      <c r="V514" s="721"/>
    </row>
    <row r="515" spans="1:22" x14ac:dyDescent="0.2">
      <c r="A515" s="737" t="str">
        <f t="shared" si="12"/>
        <v>II2018 * Ostatní */</v>
      </c>
      <c r="B515" s="979" t="s">
        <v>1531</v>
      </c>
      <c r="C515" s="963">
        <v>8</v>
      </c>
      <c r="D515" s="963" t="s">
        <v>259</v>
      </c>
      <c r="E515" s="950">
        <v>111672005</v>
      </c>
      <c r="F515" s="950">
        <v>36322401</v>
      </c>
      <c r="G515" s="887" t="str">
        <f t="shared" si="13"/>
        <v>02</v>
      </c>
      <c r="H515" s="867" t="str">
        <f t="shared" si="14"/>
        <v>2018</v>
      </c>
      <c r="I515" s="867" t="str">
        <f>VLOOKUP(G515,ZemeData!$B$537:$C$548,2,0)</f>
        <v>II</v>
      </c>
      <c r="J515" s="867" t="str">
        <f>VLOOKUP(D515,ZemeData!$E$524:$F$533,2,0)</f>
        <v xml:space="preserve"> * Ostatní */</v>
      </c>
      <c r="K515" s="868"/>
      <c r="L515" s="888" t="str">
        <f t="shared" si="15"/>
        <v>II2018 * Ostatní */</v>
      </c>
      <c r="M515" s="979" t="s">
        <v>1531</v>
      </c>
      <c r="N515" s="963">
        <v>8</v>
      </c>
      <c r="O515" s="963" t="s">
        <v>259</v>
      </c>
      <c r="P515" s="950">
        <v>35049958</v>
      </c>
      <c r="Q515" s="950">
        <v>4543291</v>
      </c>
      <c r="R515" s="739" t="str">
        <f t="shared" si="16"/>
        <v>02</v>
      </c>
      <c r="S515" s="695" t="str">
        <f t="shared" si="17"/>
        <v>2018</v>
      </c>
      <c r="T515" s="695" t="str">
        <f>VLOOKUP(R515,ZemeData!$B$537:$C$548,2,0)</f>
        <v>II</v>
      </c>
      <c r="U515" s="695" t="str">
        <f>VLOOKUP(O515,ZemeData!$B$524:$C$533,2,0)</f>
        <v xml:space="preserve"> * Ostatní */</v>
      </c>
      <c r="V515" s="721"/>
    </row>
    <row r="516" spans="1:22" ht="25.5" x14ac:dyDescent="0.2">
      <c r="A516" s="737" t="str">
        <f t="shared" si="12"/>
        <v>II2018 * Rozvojové země</v>
      </c>
      <c r="B516" s="979" t="s">
        <v>1531</v>
      </c>
      <c r="C516" s="963">
        <v>10</v>
      </c>
      <c r="D516" s="963" t="s">
        <v>260</v>
      </c>
      <c r="E516" s="950">
        <v>213488744</v>
      </c>
      <c r="F516" s="950">
        <v>25708736</v>
      </c>
      <c r="G516" s="887" t="str">
        <f t="shared" si="13"/>
        <v>02</v>
      </c>
      <c r="H516" s="867" t="str">
        <f t="shared" si="14"/>
        <v>2018</v>
      </c>
      <c r="I516" s="867" t="str">
        <f>VLOOKUP(G516,ZemeData!$B$537:$C$548,2,0)</f>
        <v>II</v>
      </c>
      <c r="J516" s="867" t="str">
        <f>VLOOKUP(D516,ZemeData!$E$524:$F$533,2,0)</f>
        <v xml:space="preserve"> * Rozvojové země</v>
      </c>
      <c r="K516" s="868"/>
      <c r="L516" s="888" t="str">
        <f t="shared" si="15"/>
        <v>II2018 * Rozvojové země</v>
      </c>
      <c r="M516" s="979" t="s">
        <v>1531</v>
      </c>
      <c r="N516" s="963">
        <v>10</v>
      </c>
      <c r="O516" s="963" t="s">
        <v>260</v>
      </c>
      <c r="P516" s="950">
        <v>102082549</v>
      </c>
      <c r="Q516" s="950">
        <v>12511144</v>
      </c>
      <c r="R516" s="739" t="str">
        <f t="shared" si="16"/>
        <v>02</v>
      </c>
      <c r="S516" s="695" t="str">
        <f t="shared" si="17"/>
        <v>2018</v>
      </c>
      <c r="T516" s="695" t="str">
        <f>VLOOKUP(R516,ZemeData!$B$537:$C$548,2,0)</f>
        <v>II</v>
      </c>
      <c r="U516" s="695" t="str">
        <f>VLOOKUP(O516,ZemeData!$B$524:$C$533,2,0)</f>
        <v xml:space="preserve"> * Rozvojové země</v>
      </c>
      <c r="V516" s="721"/>
    </row>
    <row r="517" spans="1:22" ht="25.5" x14ac:dyDescent="0.2">
      <c r="A517" s="737" t="str">
        <f t="shared" si="12"/>
        <v>II2018 ** Ostatní státy s vyspělou</v>
      </c>
      <c r="B517" s="979" t="s">
        <v>1531</v>
      </c>
      <c r="C517" s="963">
        <v>32</v>
      </c>
      <c r="D517" s="963" t="s">
        <v>256</v>
      </c>
      <c r="E517" s="950">
        <v>110925679</v>
      </c>
      <c r="F517" s="950">
        <v>16146491</v>
      </c>
      <c r="G517" s="887" t="str">
        <f t="shared" si="13"/>
        <v>02</v>
      </c>
      <c r="H517" s="867" t="str">
        <f t="shared" si="14"/>
        <v>2018</v>
      </c>
      <c r="I517" s="867" t="str">
        <f>VLOOKUP(G517,ZemeData!$B$537:$C$548,2,0)</f>
        <v>II</v>
      </c>
      <c r="J517" s="867" t="str">
        <f>VLOOKUP(D517,ZemeData!$E$524:$F$533,2,0)</f>
        <v xml:space="preserve"> ** Ostatní státy s vyspělou</v>
      </c>
      <c r="K517" s="868"/>
      <c r="L517" s="888" t="str">
        <f t="shared" si="15"/>
        <v>II2018 ** Ostatní státy s vyspělou</v>
      </c>
      <c r="M517" s="979" t="s">
        <v>1531</v>
      </c>
      <c r="N517" s="963">
        <v>32</v>
      </c>
      <c r="O517" s="963" t="s">
        <v>256</v>
      </c>
      <c r="P517" s="950">
        <v>103473229</v>
      </c>
      <c r="Q517" s="950">
        <v>16990156</v>
      </c>
      <c r="R517" s="739" t="str">
        <f t="shared" si="16"/>
        <v>02</v>
      </c>
      <c r="S517" s="695" t="str">
        <f t="shared" si="17"/>
        <v>2018</v>
      </c>
      <c r="T517" s="695" t="str">
        <f>VLOOKUP(R517,ZemeData!$B$537:$C$548,2,0)</f>
        <v>II</v>
      </c>
      <c r="U517" s="695" t="str">
        <f>VLOOKUP(O517,ZemeData!$B$524:$C$533,2,0)</f>
        <v xml:space="preserve"> ** Ostatní státy s vyspělou</v>
      </c>
      <c r="V517" s="721"/>
    </row>
    <row r="518" spans="1:22" ht="51" x14ac:dyDescent="0.2">
      <c r="A518" s="737" t="str">
        <f t="shared" si="12"/>
        <v xml:space="preserve">II2018 * Společenství </v>
      </c>
      <c r="B518" s="979" t="s">
        <v>1531</v>
      </c>
      <c r="C518" s="963">
        <v>55</v>
      </c>
      <c r="D518" s="963" t="s">
        <v>1701</v>
      </c>
      <c r="E518" s="950">
        <v>1267594581</v>
      </c>
      <c r="F518" s="950">
        <v>11834857</v>
      </c>
      <c r="G518" s="887" t="str">
        <f t="shared" si="13"/>
        <v>02</v>
      </c>
      <c r="H518" s="867" t="str">
        <f t="shared" si="14"/>
        <v>2018</v>
      </c>
      <c r="I518" s="867" t="str">
        <f>VLOOKUP(G518,ZemeData!$B$537:$C$548,2,0)</f>
        <v>II</v>
      </c>
      <c r="J518" s="867" t="str">
        <f>VLOOKUP(D518,ZemeData!$E$524:$F$533,2,0)</f>
        <v xml:space="preserve"> * Společenství </v>
      </c>
      <c r="K518" s="868"/>
      <c r="L518" s="888" t="str">
        <f t="shared" si="15"/>
        <v xml:space="preserve">II2018 * Společenství </v>
      </c>
      <c r="M518" s="979" t="s">
        <v>1531</v>
      </c>
      <c r="N518" s="963">
        <v>55</v>
      </c>
      <c r="O518" s="963" t="s">
        <v>1701</v>
      </c>
      <c r="P518" s="950">
        <v>68714629</v>
      </c>
      <c r="Q518" s="950">
        <v>9857429</v>
      </c>
      <c r="R518" s="739" t="str">
        <f t="shared" si="16"/>
        <v>02</v>
      </c>
      <c r="S518" s="695" t="str">
        <f t="shared" si="17"/>
        <v>2018</v>
      </c>
      <c r="T518" s="695" t="str">
        <f>VLOOKUP(R518,ZemeData!$B$537:$C$548,2,0)</f>
        <v>II</v>
      </c>
      <c r="U518" s="695" t="str">
        <f>VLOOKUP(O518,ZemeData!$B$524:$C$533,2,0)</f>
        <v xml:space="preserve"> * Společenství </v>
      </c>
      <c r="V518" s="721"/>
    </row>
    <row r="519" spans="1:22" x14ac:dyDescent="0.2">
      <c r="A519" s="737" t="str">
        <f t="shared" si="12"/>
        <v>II2018 ** Státy EU 28</v>
      </c>
      <c r="B519" s="979" t="s">
        <v>1531</v>
      </c>
      <c r="C519" s="963">
        <v>56</v>
      </c>
      <c r="D519" s="963" t="s">
        <v>257</v>
      </c>
      <c r="E519" s="950">
        <v>3940202764</v>
      </c>
      <c r="F519" s="950">
        <v>201194200</v>
      </c>
      <c r="G519" s="887" t="str">
        <f t="shared" si="13"/>
        <v>02</v>
      </c>
      <c r="H519" s="867" t="str">
        <f t="shared" si="14"/>
        <v>2018</v>
      </c>
      <c r="I519" s="867" t="str">
        <f>VLOOKUP(G519,ZemeData!$B$537:$C$548,2,0)</f>
        <v>II</v>
      </c>
      <c r="J519" s="867" t="str">
        <f>VLOOKUP(D519,ZemeData!$E$524:$F$533,2,0)</f>
        <v xml:space="preserve"> ** Státy EU 28</v>
      </c>
      <c r="K519" s="868"/>
      <c r="L519" s="888" t="str">
        <f t="shared" si="15"/>
        <v>II2018 ** Státy EU 28</v>
      </c>
      <c r="M519" s="979" t="s">
        <v>1531</v>
      </c>
      <c r="N519" s="963">
        <v>56</v>
      </c>
      <c r="O519" s="963" t="s">
        <v>257</v>
      </c>
      <c r="P519" s="950">
        <v>7034495848</v>
      </c>
      <c r="Q519" s="950">
        <v>285302725</v>
      </c>
      <c r="R519" s="739" t="str">
        <f t="shared" si="16"/>
        <v>02</v>
      </c>
      <c r="S519" s="695" t="str">
        <f t="shared" si="17"/>
        <v>2018</v>
      </c>
      <c r="T519" s="695" t="str">
        <f>VLOOKUP(R519,ZemeData!$B$537:$C$548,2,0)</f>
        <v>II</v>
      </c>
      <c r="U519" s="695" t="str">
        <f>VLOOKUP(O519,ZemeData!$B$524:$C$533,2,0)</f>
        <v xml:space="preserve"> ** Státy EU 28</v>
      </c>
      <c r="V519" s="721"/>
    </row>
    <row r="520" spans="1:22" ht="25.5" x14ac:dyDescent="0.2">
      <c r="A520" s="737" t="str">
        <f t="shared" si="12"/>
        <v xml:space="preserve">II2018 * Státy s vyspělou tržní  </v>
      </c>
      <c r="B520" s="979" t="s">
        <v>1531</v>
      </c>
      <c r="C520" s="963">
        <v>58</v>
      </c>
      <c r="D520" s="963" t="s">
        <v>262</v>
      </c>
      <c r="E520" s="950">
        <v>4082449814</v>
      </c>
      <c r="F520" s="950">
        <v>220888602</v>
      </c>
      <c r="G520" s="887" t="str">
        <f t="shared" si="13"/>
        <v>02</v>
      </c>
      <c r="H520" s="867" t="str">
        <f t="shared" si="14"/>
        <v>2018</v>
      </c>
      <c r="I520" s="867" t="str">
        <f>VLOOKUP(G520,ZemeData!$B$537:$C$548,2,0)</f>
        <v>II</v>
      </c>
      <c r="J520" s="867" t="str">
        <f>VLOOKUP(D520,ZemeData!$E$524:$F$533,2,0)</f>
        <v xml:space="preserve"> * Státy s vyspělou tržní  </v>
      </c>
      <c r="K520" s="868"/>
      <c r="L520" s="888" t="str">
        <f t="shared" si="15"/>
        <v xml:space="preserve">II2018 * Státy s vyspělou tržní  </v>
      </c>
      <c r="M520" s="979" t="s">
        <v>1531</v>
      </c>
      <c r="N520" s="963">
        <v>58</v>
      </c>
      <c r="O520" s="963" t="s">
        <v>262</v>
      </c>
      <c r="P520" s="950">
        <v>7185336716</v>
      </c>
      <c r="Q520" s="950">
        <v>308543058</v>
      </c>
      <c r="R520" s="739" t="str">
        <f t="shared" si="16"/>
        <v>02</v>
      </c>
      <c r="S520" s="695" t="str">
        <f t="shared" si="17"/>
        <v>2018</v>
      </c>
      <c r="T520" s="695" t="str">
        <f>VLOOKUP(R520,ZemeData!$B$537:$C$548,2,0)</f>
        <v>II</v>
      </c>
      <c r="U520" s="695" t="str">
        <f>VLOOKUP(O520,ZemeData!$B$524:$C$533,2,0)</f>
        <v xml:space="preserve"> * Státy s vyspělou tržní  </v>
      </c>
      <c r="V520" s="721"/>
    </row>
    <row r="521" spans="1:22" ht="25.5" x14ac:dyDescent="0.2">
      <c r="A521" s="737" t="str">
        <f t="shared" si="12"/>
        <v xml:space="preserve">II2018 * Státy s </v>
      </c>
      <c r="B521" s="979" t="s">
        <v>1531</v>
      </c>
      <c r="C521" s="963">
        <v>59</v>
      </c>
      <c r="D521" s="963" t="s">
        <v>263</v>
      </c>
      <c r="E521" s="950">
        <v>28040189</v>
      </c>
      <c r="F521" s="950">
        <v>1764031</v>
      </c>
      <c r="G521" s="887" t="str">
        <f t="shared" si="13"/>
        <v>02</v>
      </c>
      <c r="H521" s="867" t="str">
        <f t="shared" si="14"/>
        <v>2018</v>
      </c>
      <c r="I521" s="867" t="str">
        <f>VLOOKUP(G521,ZemeData!$B$537:$C$548,2,0)</f>
        <v>II</v>
      </c>
      <c r="J521" s="867" t="str">
        <f>VLOOKUP(D521,ZemeData!$E$524:$F$533,2,0)</f>
        <v xml:space="preserve"> * Státy s </v>
      </c>
      <c r="K521" s="868"/>
      <c r="L521" s="888" t="str">
        <f t="shared" si="15"/>
        <v xml:space="preserve">II2018 * Státy s </v>
      </c>
      <c r="M521" s="979" t="s">
        <v>1531</v>
      </c>
      <c r="N521" s="963">
        <v>59</v>
      </c>
      <c r="O521" s="963" t="s">
        <v>263</v>
      </c>
      <c r="P521" s="950">
        <v>31750727</v>
      </c>
      <c r="Q521" s="950">
        <v>1978720</v>
      </c>
      <c r="R521" s="739" t="str">
        <f t="shared" si="16"/>
        <v>02</v>
      </c>
      <c r="S521" s="695" t="str">
        <f t="shared" si="17"/>
        <v>2018</v>
      </c>
      <c r="T521" s="695" t="str">
        <f>VLOOKUP(R521,ZemeData!$B$537:$C$548,2,0)</f>
        <v>II</v>
      </c>
      <c r="U521" s="695" t="str">
        <f>VLOOKUP(O521,ZemeData!$B$524:$C$533,2,0)</f>
        <v xml:space="preserve"> * Státy s </v>
      </c>
      <c r="V521" s="721"/>
    </row>
    <row r="522" spans="1:22" x14ac:dyDescent="0.2">
      <c r="A522" s="737" t="str">
        <f t="shared" si="12"/>
        <v>III2018 * Nespecifikováno</v>
      </c>
      <c r="B522" s="979" t="s">
        <v>1600</v>
      </c>
      <c r="C522" s="963">
        <v>0</v>
      </c>
      <c r="D522" s="963" t="s">
        <v>258</v>
      </c>
      <c r="E522" s="950">
        <v>106762722</v>
      </c>
      <c r="F522" s="950">
        <v>2143366</v>
      </c>
      <c r="G522" s="887" t="str">
        <f t="shared" si="13"/>
        <v>03</v>
      </c>
      <c r="H522" s="867" t="str">
        <f t="shared" si="14"/>
        <v>2018</v>
      </c>
      <c r="I522" s="867" t="str">
        <f>VLOOKUP(G522,ZemeData!$B$537:$C$548,2,0)</f>
        <v>III</v>
      </c>
      <c r="J522" s="867" t="str">
        <f>VLOOKUP(D522,ZemeData!$E$524:$F$533,2,0)</f>
        <v xml:space="preserve"> * Nespecifikováno</v>
      </c>
      <c r="K522" s="868"/>
      <c r="L522" s="888" t="str">
        <f t="shared" si="15"/>
        <v>III2018 * Nespecifikováno</v>
      </c>
      <c r="M522" s="979" t="s">
        <v>1600</v>
      </c>
      <c r="N522" s="963">
        <v>0</v>
      </c>
      <c r="O522" s="963" t="s">
        <v>258</v>
      </c>
      <c r="P522" s="950">
        <v>10722216</v>
      </c>
      <c r="Q522" s="950">
        <v>180864</v>
      </c>
      <c r="R522" s="739" t="str">
        <f t="shared" si="16"/>
        <v>03</v>
      </c>
      <c r="S522" s="695" t="str">
        <f t="shared" si="17"/>
        <v>2018</v>
      </c>
      <c r="T522" s="695" t="str">
        <f>VLOOKUP(R522,ZemeData!$B$537:$C$548,2,0)</f>
        <v>III</v>
      </c>
      <c r="U522" s="695" t="str">
        <f>VLOOKUP(O522,ZemeData!$B$524:$C$533,2,0)</f>
        <v xml:space="preserve"> * Nespecifikováno</v>
      </c>
      <c r="V522" s="721"/>
    </row>
    <row r="523" spans="1:22" x14ac:dyDescent="0.2">
      <c r="A523" s="737" t="str">
        <f t="shared" si="12"/>
        <v>III2018 ** Státy ESVO</v>
      </c>
      <c r="B523" s="979" t="s">
        <v>1600</v>
      </c>
      <c r="C523" s="963">
        <v>2</v>
      </c>
      <c r="D523" s="963" t="s">
        <v>254</v>
      </c>
      <c r="E523" s="950">
        <v>37240959</v>
      </c>
      <c r="F523" s="950">
        <v>4110459</v>
      </c>
      <c r="G523" s="887" t="str">
        <f t="shared" si="13"/>
        <v>03</v>
      </c>
      <c r="H523" s="867" t="str">
        <f t="shared" si="14"/>
        <v>2018</v>
      </c>
      <c r="I523" s="867" t="str">
        <f>VLOOKUP(G523,ZemeData!$B$537:$C$548,2,0)</f>
        <v>III</v>
      </c>
      <c r="J523" s="867" t="str">
        <f>VLOOKUP(D523,ZemeData!$E$524:$F$533,2,0)</f>
        <v xml:space="preserve"> ** Státy ESVO</v>
      </c>
      <c r="K523" s="868"/>
      <c r="L523" s="888" t="str">
        <f t="shared" si="15"/>
        <v>III2018 ** Státy ESVO</v>
      </c>
      <c r="M523" s="979" t="s">
        <v>1600</v>
      </c>
      <c r="N523" s="963">
        <v>2</v>
      </c>
      <c r="O523" s="963" t="s">
        <v>254</v>
      </c>
      <c r="P523" s="950">
        <v>49130322</v>
      </c>
      <c r="Q523" s="950">
        <v>7012306</v>
      </c>
      <c r="R523" s="739" t="str">
        <f t="shared" si="16"/>
        <v>03</v>
      </c>
      <c r="S523" s="695" t="str">
        <f t="shared" si="17"/>
        <v>2018</v>
      </c>
      <c r="T523" s="695" t="str">
        <f>VLOOKUP(R523,ZemeData!$B$537:$C$548,2,0)</f>
        <v>III</v>
      </c>
      <c r="U523" s="695" t="str">
        <f>VLOOKUP(O523,ZemeData!$B$524:$C$533,2,0)</f>
        <v xml:space="preserve"> ** Státy ESVO</v>
      </c>
      <c r="V523" s="721"/>
    </row>
    <row r="524" spans="1:22" x14ac:dyDescent="0.2">
      <c r="A524" s="737" t="str">
        <f t="shared" si="12"/>
        <v>III2018 Dovoz ze zemí OECD</v>
      </c>
      <c r="B524" s="979" t="s">
        <v>1600</v>
      </c>
      <c r="C524" s="963">
        <v>4</v>
      </c>
      <c r="D524" s="963" t="s">
        <v>255</v>
      </c>
      <c r="E524" s="950">
        <v>4372171478</v>
      </c>
      <c r="F524" s="950">
        <v>245548194</v>
      </c>
      <c r="G524" s="887" t="str">
        <f t="shared" si="13"/>
        <v>03</v>
      </c>
      <c r="H524" s="867" t="str">
        <f t="shared" si="14"/>
        <v>2018</v>
      </c>
      <c r="I524" s="867" t="str">
        <f>VLOOKUP(G524,ZemeData!$B$537:$C$548,2,0)</f>
        <v>III</v>
      </c>
      <c r="J524" s="867" t="str">
        <f>VLOOKUP(D524,ZemeData!$E$524:$F$533,2,0)</f>
        <v xml:space="preserve"> Dovoz ze zemí OECD</v>
      </c>
      <c r="K524" s="868"/>
      <c r="L524" s="888" t="str">
        <f t="shared" si="15"/>
        <v>III2018 Vývoz do zemí OECD</v>
      </c>
      <c r="M524" s="979" t="s">
        <v>1600</v>
      </c>
      <c r="N524" s="963">
        <v>4</v>
      </c>
      <c r="O524" s="963" t="s">
        <v>255</v>
      </c>
      <c r="P524" s="950">
        <v>5604838385</v>
      </c>
      <c r="Q524" s="950">
        <v>329199963</v>
      </c>
      <c r="R524" s="739" t="str">
        <f t="shared" si="16"/>
        <v>03</v>
      </c>
      <c r="S524" s="695" t="str">
        <f t="shared" si="17"/>
        <v>2018</v>
      </c>
      <c r="T524" s="695" t="str">
        <f>VLOOKUP(R524,ZemeData!$B$537:$C$548,2,0)</f>
        <v>III</v>
      </c>
      <c r="U524" s="695" t="str">
        <f>VLOOKUP(O524,ZemeData!$B$524:$C$533,2,0)</f>
        <v xml:space="preserve"> Vývoz do zemí OECD</v>
      </c>
      <c r="V524" s="721"/>
    </row>
    <row r="525" spans="1:22" x14ac:dyDescent="0.2">
      <c r="A525" s="737" t="str">
        <f t="shared" si="12"/>
        <v>III2018 * Ostatní */</v>
      </c>
      <c r="B525" s="979" t="s">
        <v>1600</v>
      </c>
      <c r="C525" s="963">
        <v>8</v>
      </c>
      <c r="D525" s="963" t="s">
        <v>259</v>
      </c>
      <c r="E525" s="950">
        <v>123391273</v>
      </c>
      <c r="F525" s="950">
        <v>38769504</v>
      </c>
      <c r="G525" s="887" t="str">
        <f t="shared" si="13"/>
        <v>03</v>
      </c>
      <c r="H525" s="867" t="str">
        <f t="shared" si="14"/>
        <v>2018</v>
      </c>
      <c r="I525" s="867" t="str">
        <f>VLOOKUP(G525,ZemeData!$B$537:$C$548,2,0)</f>
        <v>III</v>
      </c>
      <c r="J525" s="867" t="str">
        <f>VLOOKUP(D525,ZemeData!$E$524:$F$533,2,0)</f>
        <v xml:space="preserve"> * Ostatní */</v>
      </c>
      <c r="K525" s="868"/>
      <c r="L525" s="888" t="str">
        <f t="shared" si="15"/>
        <v>III2018 * Ostatní */</v>
      </c>
      <c r="M525" s="979" t="s">
        <v>1600</v>
      </c>
      <c r="N525" s="963">
        <v>8</v>
      </c>
      <c r="O525" s="963" t="s">
        <v>259</v>
      </c>
      <c r="P525" s="950">
        <v>43539155</v>
      </c>
      <c r="Q525" s="950">
        <v>5150049</v>
      </c>
      <c r="R525" s="739" t="str">
        <f t="shared" si="16"/>
        <v>03</v>
      </c>
      <c r="S525" s="695" t="str">
        <f t="shared" si="17"/>
        <v>2018</v>
      </c>
      <c r="T525" s="695" t="str">
        <f>VLOOKUP(R525,ZemeData!$B$537:$C$548,2,0)</f>
        <v>III</v>
      </c>
      <c r="U525" s="695" t="str">
        <f>VLOOKUP(O525,ZemeData!$B$524:$C$533,2,0)</f>
        <v xml:space="preserve"> * Ostatní */</v>
      </c>
      <c r="V525" s="721"/>
    </row>
    <row r="526" spans="1:22" ht="25.5" x14ac:dyDescent="0.2">
      <c r="A526" s="737" t="str">
        <f t="shared" si="12"/>
        <v>III2018 * Rozvojové země</v>
      </c>
      <c r="B526" s="979" t="s">
        <v>1600</v>
      </c>
      <c r="C526" s="963">
        <v>10</v>
      </c>
      <c r="D526" s="963" t="s">
        <v>260</v>
      </c>
      <c r="E526" s="950">
        <v>204496293</v>
      </c>
      <c r="F526" s="950">
        <v>25124349</v>
      </c>
      <c r="G526" s="887" t="str">
        <f t="shared" si="13"/>
        <v>03</v>
      </c>
      <c r="H526" s="867" t="str">
        <f t="shared" si="14"/>
        <v>2018</v>
      </c>
      <c r="I526" s="867" t="str">
        <f>VLOOKUP(G526,ZemeData!$B$537:$C$548,2,0)</f>
        <v>III</v>
      </c>
      <c r="J526" s="867" t="str">
        <f>VLOOKUP(D526,ZemeData!$E$524:$F$533,2,0)</f>
        <v xml:space="preserve"> * Rozvojové země</v>
      </c>
      <c r="K526" s="868"/>
      <c r="L526" s="888" t="str">
        <f t="shared" si="15"/>
        <v>III2018 * Rozvojové země</v>
      </c>
      <c r="M526" s="979" t="s">
        <v>1600</v>
      </c>
      <c r="N526" s="963">
        <v>10</v>
      </c>
      <c r="O526" s="963" t="s">
        <v>260</v>
      </c>
      <c r="P526" s="950">
        <v>116349987</v>
      </c>
      <c r="Q526" s="950">
        <v>14417244</v>
      </c>
      <c r="R526" s="739" t="str">
        <f t="shared" si="16"/>
        <v>03</v>
      </c>
      <c r="S526" s="695" t="str">
        <f t="shared" si="17"/>
        <v>2018</v>
      </c>
      <c r="T526" s="695" t="str">
        <f>VLOOKUP(R526,ZemeData!$B$537:$C$548,2,0)</f>
        <v>III</v>
      </c>
      <c r="U526" s="695" t="str">
        <f>VLOOKUP(O526,ZemeData!$B$524:$C$533,2,0)</f>
        <v xml:space="preserve"> * Rozvojové země</v>
      </c>
      <c r="V526" s="721"/>
    </row>
    <row r="527" spans="1:22" ht="25.5" x14ac:dyDescent="0.2">
      <c r="A527" s="737" t="str">
        <f t="shared" si="12"/>
        <v>III2018 ** Ostatní státy s vyspělou</v>
      </c>
      <c r="B527" s="979" t="s">
        <v>1600</v>
      </c>
      <c r="C527" s="963">
        <v>32</v>
      </c>
      <c r="D527" s="963" t="s">
        <v>256</v>
      </c>
      <c r="E527" s="950">
        <v>107827075</v>
      </c>
      <c r="F527" s="950">
        <v>19657611</v>
      </c>
      <c r="G527" s="887" t="str">
        <f t="shared" si="13"/>
        <v>03</v>
      </c>
      <c r="H527" s="867" t="str">
        <f t="shared" si="14"/>
        <v>2018</v>
      </c>
      <c r="I527" s="867" t="str">
        <f>VLOOKUP(G527,ZemeData!$B$537:$C$548,2,0)</f>
        <v>III</v>
      </c>
      <c r="J527" s="867" t="str">
        <f>VLOOKUP(D527,ZemeData!$E$524:$F$533,2,0)</f>
        <v xml:space="preserve"> ** Ostatní státy s vyspělou</v>
      </c>
      <c r="K527" s="868"/>
      <c r="L527" s="888" t="str">
        <f t="shared" si="15"/>
        <v>III2018 ** Ostatní státy s vyspělou</v>
      </c>
      <c r="M527" s="979" t="s">
        <v>1600</v>
      </c>
      <c r="N527" s="963">
        <v>32</v>
      </c>
      <c r="O527" s="963" t="s">
        <v>256</v>
      </c>
      <c r="P527" s="950">
        <v>98638630</v>
      </c>
      <c r="Q527" s="950">
        <v>18175095</v>
      </c>
      <c r="R527" s="739" t="str">
        <f t="shared" si="16"/>
        <v>03</v>
      </c>
      <c r="S527" s="695" t="str">
        <f t="shared" si="17"/>
        <v>2018</v>
      </c>
      <c r="T527" s="695" t="str">
        <f>VLOOKUP(R527,ZemeData!$B$537:$C$548,2,0)</f>
        <v>III</v>
      </c>
      <c r="U527" s="695" t="str">
        <f>VLOOKUP(O527,ZemeData!$B$524:$C$533,2,0)</f>
        <v xml:space="preserve"> ** Ostatní státy s vyspělou</v>
      </c>
      <c r="V527" s="721"/>
    </row>
    <row r="528" spans="1:22" ht="51" x14ac:dyDescent="0.2">
      <c r="A528" s="737" t="str">
        <f t="shared" si="12"/>
        <v xml:space="preserve">III2018 * Společenství </v>
      </c>
      <c r="B528" s="979" t="s">
        <v>1600</v>
      </c>
      <c r="C528" s="963">
        <v>55</v>
      </c>
      <c r="D528" s="963" t="s">
        <v>1701</v>
      </c>
      <c r="E528" s="950">
        <v>1587683913</v>
      </c>
      <c r="F528" s="950">
        <v>13800325</v>
      </c>
      <c r="G528" s="887" t="str">
        <f t="shared" si="13"/>
        <v>03</v>
      </c>
      <c r="H528" s="867" t="str">
        <f t="shared" si="14"/>
        <v>2018</v>
      </c>
      <c r="I528" s="867" t="str">
        <f>VLOOKUP(G528,ZemeData!$B$537:$C$548,2,0)</f>
        <v>III</v>
      </c>
      <c r="J528" s="867" t="str">
        <f>VLOOKUP(D528,ZemeData!$E$524:$F$533,2,0)</f>
        <v xml:space="preserve"> * Společenství </v>
      </c>
      <c r="K528" s="868"/>
      <c r="L528" s="888" t="str">
        <f t="shared" si="15"/>
        <v xml:space="preserve">III2018 * Společenství </v>
      </c>
      <c r="M528" s="979" t="s">
        <v>1600</v>
      </c>
      <c r="N528" s="963">
        <v>55</v>
      </c>
      <c r="O528" s="963" t="s">
        <v>1701</v>
      </c>
      <c r="P528" s="950">
        <v>90686219</v>
      </c>
      <c r="Q528" s="950">
        <v>11134923</v>
      </c>
      <c r="R528" s="739" t="str">
        <f t="shared" si="16"/>
        <v>03</v>
      </c>
      <c r="S528" s="695" t="str">
        <f t="shared" si="17"/>
        <v>2018</v>
      </c>
      <c r="T528" s="695" t="str">
        <f>VLOOKUP(R528,ZemeData!$B$537:$C$548,2,0)</f>
        <v>III</v>
      </c>
      <c r="U528" s="695" t="str">
        <f>VLOOKUP(O528,ZemeData!$B$524:$C$533,2,0)</f>
        <v xml:space="preserve"> * Společenství </v>
      </c>
      <c r="V528" s="721"/>
    </row>
    <row r="529" spans="1:22" x14ac:dyDescent="0.2">
      <c r="A529" s="737" t="str">
        <f t="shared" si="12"/>
        <v>III2018 ** Státy EU 28</v>
      </c>
      <c r="B529" s="979" t="s">
        <v>1600</v>
      </c>
      <c r="C529" s="963">
        <v>56</v>
      </c>
      <c r="D529" s="963" t="s">
        <v>257</v>
      </c>
      <c r="E529" s="950">
        <v>4254133892</v>
      </c>
      <c r="F529" s="950">
        <v>221270848</v>
      </c>
      <c r="G529" s="887" t="str">
        <f t="shared" si="13"/>
        <v>03</v>
      </c>
      <c r="H529" s="867" t="str">
        <f t="shared" si="14"/>
        <v>2018</v>
      </c>
      <c r="I529" s="867" t="str">
        <f>VLOOKUP(G529,ZemeData!$B$537:$C$548,2,0)</f>
        <v>III</v>
      </c>
      <c r="J529" s="867" t="str">
        <f>VLOOKUP(D529,ZemeData!$E$524:$F$533,2,0)</f>
        <v xml:space="preserve"> ** Státy EU 28</v>
      </c>
      <c r="K529" s="868"/>
      <c r="L529" s="888" t="str">
        <f t="shared" si="15"/>
        <v>III2018 ** Státy EU 28</v>
      </c>
      <c r="M529" s="979" t="s">
        <v>1600</v>
      </c>
      <c r="N529" s="963">
        <v>56</v>
      </c>
      <c r="O529" s="963" t="s">
        <v>257</v>
      </c>
      <c r="P529" s="950">
        <v>5566165258</v>
      </c>
      <c r="Q529" s="950">
        <v>313040143</v>
      </c>
      <c r="R529" s="739" t="str">
        <f t="shared" si="16"/>
        <v>03</v>
      </c>
      <c r="S529" s="695" t="str">
        <f t="shared" si="17"/>
        <v>2018</v>
      </c>
      <c r="T529" s="695" t="str">
        <f>VLOOKUP(R529,ZemeData!$B$537:$C$548,2,0)</f>
        <v>III</v>
      </c>
      <c r="U529" s="695" t="str">
        <f>VLOOKUP(O529,ZemeData!$B$524:$C$533,2,0)</f>
        <v xml:space="preserve"> ** Státy EU 28</v>
      </c>
      <c r="V529" s="721"/>
    </row>
    <row r="530" spans="1:22" ht="25.5" x14ac:dyDescent="0.2">
      <c r="A530" s="737" t="str">
        <f t="shared" si="12"/>
        <v xml:space="preserve">III2018 * Státy s vyspělou tržní  </v>
      </c>
      <c r="B530" s="979" t="s">
        <v>1600</v>
      </c>
      <c r="C530" s="963">
        <v>58</v>
      </c>
      <c r="D530" s="963" t="s">
        <v>262</v>
      </c>
      <c r="E530" s="950">
        <v>4399201926</v>
      </c>
      <c r="F530" s="950">
        <v>245038918</v>
      </c>
      <c r="G530" s="887" t="str">
        <f t="shared" si="13"/>
        <v>03</v>
      </c>
      <c r="H530" s="867" t="str">
        <f t="shared" si="14"/>
        <v>2018</v>
      </c>
      <c r="I530" s="867" t="str">
        <f>VLOOKUP(G530,ZemeData!$B$537:$C$548,2,0)</f>
        <v>III</v>
      </c>
      <c r="J530" s="867" t="str">
        <f>VLOOKUP(D530,ZemeData!$E$524:$F$533,2,0)</f>
        <v xml:space="preserve"> * Státy s vyspělou tržní  </v>
      </c>
      <c r="K530" s="868"/>
      <c r="L530" s="888" t="str">
        <f t="shared" si="15"/>
        <v xml:space="preserve">III2018 * Státy s vyspělou tržní  </v>
      </c>
      <c r="M530" s="979" t="s">
        <v>1600</v>
      </c>
      <c r="N530" s="963">
        <v>58</v>
      </c>
      <c r="O530" s="963" t="s">
        <v>262</v>
      </c>
      <c r="P530" s="950">
        <v>5713934210</v>
      </c>
      <c r="Q530" s="950">
        <v>338227544</v>
      </c>
      <c r="R530" s="739" t="str">
        <f t="shared" si="16"/>
        <v>03</v>
      </c>
      <c r="S530" s="695" t="str">
        <f t="shared" si="17"/>
        <v>2018</v>
      </c>
      <c r="T530" s="695" t="str">
        <f>VLOOKUP(R530,ZemeData!$B$537:$C$548,2,0)</f>
        <v>III</v>
      </c>
      <c r="U530" s="695" t="str">
        <f>VLOOKUP(O530,ZemeData!$B$524:$C$533,2,0)</f>
        <v xml:space="preserve"> * Státy s vyspělou tržní  </v>
      </c>
      <c r="V530" s="721"/>
    </row>
    <row r="531" spans="1:22" ht="25.5" x14ac:dyDescent="0.2">
      <c r="A531" s="737" t="str">
        <f t="shared" si="12"/>
        <v xml:space="preserve">III2018 * Státy s </v>
      </c>
      <c r="B531" s="979" t="s">
        <v>1600</v>
      </c>
      <c r="C531" s="963">
        <v>59</v>
      </c>
      <c r="D531" s="963" t="s">
        <v>263</v>
      </c>
      <c r="E531" s="950">
        <v>27898415</v>
      </c>
      <c r="F531" s="950">
        <v>1968606</v>
      </c>
      <c r="G531" s="887" t="str">
        <f t="shared" si="13"/>
        <v>03</v>
      </c>
      <c r="H531" s="867" t="str">
        <f t="shared" si="14"/>
        <v>2018</v>
      </c>
      <c r="I531" s="867" t="str">
        <f>VLOOKUP(G531,ZemeData!$B$537:$C$548,2,0)</f>
        <v>III</v>
      </c>
      <c r="J531" s="867" t="str">
        <f>VLOOKUP(D531,ZemeData!$E$524:$F$533,2,0)</f>
        <v xml:space="preserve"> * Státy s </v>
      </c>
      <c r="K531" s="868"/>
      <c r="L531" s="888" t="str">
        <f t="shared" si="15"/>
        <v xml:space="preserve">III2018 * Státy s </v>
      </c>
      <c r="M531" s="979" t="s">
        <v>1600</v>
      </c>
      <c r="N531" s="963">
        <v>59</v>
      </c>
      <c r="O531" s="963" t="s">
        <v>263</v>
      </c>
      <c r="P531" s="950">
        <v>39906780</v>
      </c>
      <c r="Q531" s="950">
        <v>2210464</v>
      </c>
      <c r="R531" s="739" t="str">
        <f t="shared" si="16"/>
        <v>03</v>
      </c>
      <c r="S531" s="695" t="str">
        <f t="shared" si="17"/>
        <v>2018</v>
      </c>
      <c r="T531" s="695" t="str">
        <f>VLOOKUP(R531,ZemeData!$B$537:$C$548,2,0)</f>
        <v>III</v>
      </c>
      <c r="U531" s="695" t="str">
        <f>VLOOKUP(O531,ZemeData!$B$524:$C$533,2,0)</f>
        <v xml:space="preserve"> * Státy s </v>
      </c>
      <c r="V531" s="721"/>
    </row>
    <row r="532" spans="1:22" x14ac:dyDescent="0.2">
      <c r="A532" s="737" t="str">
        <f t="shared" si="12"/>
        <v>IV2018 * Nespecifikováno</v>
      </c>
      <c r="B532" s="979" t="s">
        <v>1619</v>
      </c>
      <c r="C532" s="963">
        <v>0</v>
      </c>
      <c r="D532" s="963" t="s">
        <v>258</v>
      </c>
      <c r="E532" s="950">
        <v>64590766</v>
      </c>
      <c r="F532" s="950">
        <v>1711979</v>
      </c>
      <c r="G532" s="887" t="str">
        <f t="shared" si="13"/>
        <v>04</v>
      </c>
      <c r="H532" s="867" t="str">
        <f t="shared" ref="H532:H595" si="18">RIGHT(B532,4)</f>
        <v>2018</v>
      </c>
      <c r="I532" s="867" t="str">
        <f>VLOOKUP(G532,ZemeData!$B$537:$C$548,2,0)</f>
        <v>IV</v>
      </c>
      <c r="J532" s="867" t="str">
        <f>VLOOKUP(D532,ZemeData!$E$524:$F$533,2,0)</f>
        <v xml:space="preserve"> * Nespecifikováno</v>
      </c>
      <c r="K532" s="868"/>
      <c r="L532" s="888" t="str">
        <f t="shared" si="15"/>
        <v>IV2018 * Nespecifikováno</v>
      </c>
      <c r="M532" s="979" t="s">
        <v>1619</v>
      </c>
      <c r="N532" s="963">
        <v>0</v>
      </c>
      <c r="O532" s="963" t="s">
        <v>258</v>
      </c>
      <c r="P532" s="950">
        <v>11071022</v>
      </c>
      <c r="Q532" s="950">
        <v>186852</v>
      </c>
      <c r="R532" s="739" t="str">
        <f t="shared" ref="R532:R595" si="19">LEFT(M532,2)</f>
        <v>04</v>
      </c>
      <c r="S532" s="695" t="str">
        <f t="shared" ref="S532:S595" si="20">RIGHT(M532,4)</f>
        <v>2018</v>
      </c>
      <c r="T532" s="695" t="str">
        <f>VLOOKUP(R532,ZemeData!$B$537:$C$548,2,0)</f>
        <v>IV</v>
      </c>
      <c r="U532" s="695" t="str">
        <f>VLOOKUP(O532,ZemeData!$B$524:$C$533,2,0)</f>
        <v xml:space="preserve"> * Nespecifikováno</v>
      </c>
      <c r="V532" s="721"/>
    </row>
    <row r="533" spans="1:22" x14ac:dyDescent="0.2">
      <c r="A533" s="737" t="str">
        <f t="shared" si="12"/>
        <v>IV2018 ** Státy ESVO</v>
      </c>
      <c r="B533" s="979" t="s">
        <v>1619</v>
      </c>
      <c r="C533" s="963">
        <v>2</v>
      </c>
      <c r="D533" s="963" t="s">
        <v>254</v>
      </c>
      <c r="E533" s="950">
        <v>30579524</v>
      </c>
      <c r="F533" s="950">
        <v>3652170</v>
      </c>
      <c r="G533" s="887" t="str">
        <f t="shared" si="13"/>
        <v>04</v>
      </c>
      <c r="H533" s="867" t="str">
        <f t="shared" si="18"/>
        <v>2018</v>
      </c>
      <c r="I533" s="867" t="str">
        <f>VLOOKUP(G533,ZemeData!$B$537:$C$548,2,0)</f>
        <v>IV</v>
      </c>
      <c r="J533" s="867" t="str">
        <f>VLOOKUP(D533,ZemeData!$E$524:$F$533,2,0)</f>
        <v xml:space="preserve"> ** Státy ESVO</v>
      </c>
      <c r="K533" s="868"/>
      <c r="L533" s="888" t="str">
        <f t="shared" si="15"/>
        <v>IV2018 ** Státy ESVO</v>
      </c>
      <c r="M533" s="979" t="s">
        <v>1619</v>
      </c>
      <c r="N533" s="963">
        <v>2</v>
      </c>
      <c r="O533" s="963" t="s">
        <v>254</v>
      </c>
      <c r="P533" s="950">
        <v>45670454</v>
      </c>
      <c r="Q533" s="950">
        <v>6447485</v>
      </c>
      <c r="R533" s="739" t="str">
        <f t="shared" si="19"/>
        <v>04</v>
      </c>
      <c r="S533" s="695" t="str">
        <f t="shared" si="20"/>
        <v>2018</v>
      </c>
      <c r="T533" s="695" t="str">
        <f>VLOOKUP(R533,ZemeData!$B$537:$C$548,2,0)</f>
        <v>IV</v>
      </c>
      <c r="U533" s="695" t="str">
        <f>VLOOKUP(O533,ZemeData!$B$524:$C$533,2,0)</f>
        <v xml:space="preserve"> ** Státy ESVO</v>
      </c>
      <c r="V533" s="721"/>
    </row>
    <row r="534" spans="1:22" x14ac:dyDescent="0.2">
      <c r="A534" s="737" t="str">
        <f t="shared" si="12"/>
        <v>IV2018 Dovoz ze zemí OECD</v>
      </c>
      <c r="B534" s="979" t="s">
        <v>1619</v>
      </c>
      <c r="C534" s="963">
        <v>4</v>
      </c>
      <c r="D534" s="963" t="s">
        <v>255</v>
      </c>
      <c r="E534" s="950">
        <v>4385824216</v>
      </c>
      <c r="F534" s="950">
        <v>231133407</v>
      </c>
      <c r="G534" s="887" t="str">
        <f t="shared" si="13"/>
        <v>04</v>
      </c>
      <c r="H534" s="867" t="str">
        <f t="shared" si="18"/>
        <v>2018</v>
      </c>
      <c r="I534" s="867" t="str">
        <f>VLOOKUP(G534,ZemeData!$B$537:$C$548,2,0)</f>
        <v>IV</v>
      </c>
      <c r="J534" s="867" t="str">
        <f>VLOOKUP(D534,ZemeData!$E$524:$F$533,2,0)</f>
        <v xml:space="preserve"> Dovoz ze zemí OECD</v>
      </c>
      <c r="K534" s="868"/>
      <c r="L534" s="888" t="str">
        <f t="shared" si="15"/>
        <v>IV2018 Vývoz do zemí OECD</v>
      </c>
      <c r="M534" s="979" t="s">
        <v>1619</v>
      </c>
      <c r="N534" s="963">
        <v>4</v>
      </c>
      <c r="O534" s="963" t="s">
        <v>255</v>
      </c>
      <c r="P534" s="950">
        <v>5620578288</v>
      </c>
      <c r="Q534" s="950">
        <v>315952136</v>
      </c>
      <c r="R534" s="739" t="str">
        <f t="shared" si="19"/>
        <v>04</v>
      </c>
      <c r="S534" s="695" t="str">
        <f t="shared" si="20"/>
        <v>2018</v>
      </c>
      <c r="T534" s="695" t="str">
        <f>VLOOKUP(R534,ZemeData!$B$537:$C$548,2,0)</f>
        <v>IV</v>
      </c>
      <c r="U534" s="695" t="str">
        <f>VLOOKUP(O534,ZemeData!$B$524:$C$533,2,0)</f>
        <v xml:space="preserve"> Vývoz do zemí OECD</v>
      </c>
      <c r="V534" s="721"/>
    </row>
    <row r="535" spans="1:22" x14ac:dyDescent="0.2">
      <c r="A535" s="737" t="str">
        <f t="shared" si="12"/>
        <v>IV2018 * Ostatní */</v>
      </c>
      <c r="B535" s="979" t="s">
        <v>1619</v>
      </c>
      <c r="C535" s="963">
        <v>8</v>
      </c>
      <c r="D535" s="963" t="s">
        <v>259</v>
      </c>
      <c r="E535" s="950">
        <v>111273637</v>
      </c>
      <c r="F535" s="950">
        <v>41735102</v>
      </c>
      <c r="G535" s="887" t="str">
        <f t="shared" si="13"/>
        <v>04</v>
      </c>
      <c r="H535" s="867" t="str">
        <f t="shared" si="18"/>
        <v>2018</v>
      </c>
      <c r="I535" s="867" t="str">
        <f>VLOOKUP(G535,ZemeData!$B$537:$C$548,2,0)</f>
        <v>IV</v>
      </c>
      <c r="J535" s="867" t="str">
        <f>VLOOKUP(D535,ZemeData!$E$524:$F$533,2,0)</f>
        <v xml:space="preserve"> * Ostatní */</v>
      </c>
      <c r="K535" s="868"/>
      <c r="L535" s="888" t="str">
        <f t="shared" si="15"/>
        <v>IV2018 * Ostatní */</v>
      </c>
      <c r="M535" s="979" t="s">
        <v>1619</v>
      </c>
      <c r="N535" s="963">
        <v>8</v>
      </c>
      <c r="O535" s="963" t="s">
        <v>259</v>
      </c>
      <c r="P535" s="950">
        <v>37422764</v>
      </c>
      <c r="Q535" s="950">
        <v>4435074</v>
      </c>
      <c r="R535" s="739" t="str">
        <f t="shared" si="19"/>
        <v>04</v>
      </c>
      <c r="S535" s="695" t="str">
        <f t="shared" si="20"/>
        <v>2018</v>
      </c>
      <c r="T535" s="695" t="str">
        <f>VLOOKUP(R535,ZemeData!$B$537:$C$548,2,0)</f>
        <v>IV</v>
      </c>
      <c r="U535" s="695" t="str">
        <f>VLOOKUP(O535,ZemeData!$B$524:$C$533,2,0)</f>
        <v xml:space="preserve"> * Ostatní */</v>
      </c>
      <c r="V535" s="721"/>
    </row>
    <row r="536" spans="1:22" ht="25.5" x14ac:dyDescent="0.2">
      <c r="A536" s="737" t="str">
        <f t="shared" si="12"/>
        <v>IV2018 * Rozvojové země</v>
      </c>
      <c r="B536" s="979" t="s">
        <v>1619</v>
      </c>
      <c r="C536" s="963">
        <v>10</v>
      </c>
      <c r="D536" s="963" t="s">
        <v>260</v>
      </c>
      <c r="E536" s="950">
        <v>216105077</v>
      </c>
      <c r="F536" s="950">
        <v>25997363</v>
      </c>
      <c r="G536" s="887" t="str">
        <f t="shared" si="13"/>
        <v>04</v>
      </c>
      <c r="H536" s="867" t="str">
        <f t="shared" si="18"/>
        <v>2018</v>
      </c>
      <c r="I536" s="867" t="str">
        <f>VLOOKUP(G536,ZemeData!$B$537:$C$548,2,0)</f>
        <v>IV</v>
      </c>
      <c r="J536" s="867" t="str">
        <f>VLOOKUP(D536,ZemeData!$E$524:$F$533,2,0)</f>
        <v xml:space="preserve"> * Rozvojové země</v>
      </c>
      <c r="K536" s="868"/>
      <c r="L536" s="888" t="str">
        <f t="shared" si="15"/>
        <v>IV2018 * Rozvojové země</v>
      </c>
      <c r="M536" s="979" t="s">
        <v>1619</v>
      </c>
      <c r="N536" s="963">
        <v>10</v>
      </c>
      <c r="O536" s="963" t="s">
        <v>260</v>
      </c>
      <c r="P536" s="950">
        <v>126924691</v>
      </c>
      <c r="Q536" s="950">
        <v>13346754</v>
      </c>
      <c r="R536" s="739" t="str">
        <f t="shared" si="19"/>
        <v>04</v>
      </c>
      <c r="S536" s="695" t="str">
        <f t="shared" si="20"/>
        <v>2018</v>
      </c>
      <c r="T536" s="695" t="str">
        <f>VLOOKUP(R536,ZemeData!$B$537:$C$548,2,0)</f>
        <v>IV</v>
      </c>
      <c r="U536" s="695" t="str">
        <f>VLOOKUP(O536,ZemeData!$B$524:$C$533,2,0)</f>
        <v xml:space="preserve"> * Rozvojové země</v>
      </c>
      <c r="V536" s="721"/>
    </row>
    <row r="537" spans="1:22" ht="25.5" x14ac:dyDescent="0.2">
      <c r="A537" s="737" t="str">
        <f t="shared" si="12"/>
        <v>IV2018 ** Ostatní státy s vyspělou</v>
      </c>
      <c r="B537" s="979" t="s">
        <v>1619</v>
      </c>
      <c r="C537" s="963">
        <v>32</v>
      </c>
      <c r="D537" s="963" t="s">
        <v>256</v>
      </c>
      <c r="E537" s="950">
        <v>120845848</v>
      </c>
      <c r="F537" s="950">
        <v>18871184</v>
      </c>
      <c r="G537" s="887" t="str">
        <f t="shared" si="13"/>
        <v>04</v>
      </c>
      <c r="H537" s="867" t="str">
        <f t="shared" si="18"/>
        <v>2018</v>
      </c>
      <c r="I537" s="867" t="str">
        <f>VLOOKUP(G537,ZemeData!$B$537:$C$548,2,0)</f>
        <v>IV</v>
      </c>
      <c r="J537" s="867" t="str">
        <f>VLOOKUP(D537,ZemeData!$E$524:$F$533,2,0)</f>
        <v xml:space="preserve"> ** Ostatní státy s vyspělou</v>
      </c>
      <c r="K537" s="868"/>
      <c r="L537" s="888" t="str">
        <f t="shared" si="15"/>
        <v>IV2018 ** Ostatní státy s vyspělou</v>
      </c>
      <c r="M537" s="979" t="s">
        <v>1619</v>
      </c>
      <c r="N537" s="963">
        <v>32</v>
      </c>
      <c r="O537" s="963" t="s">
        <v>256</v>
      </c>
      <c r="P537" s="950">
        <v>106724614</v>
      </c>
      <c r="Q537" s="950">
        <v>16896836</v>
      </c>
      <c r="R537" s="739" t="str">
        <f t="shared" si="19"/>
        <v>04</v>
      </c>
      <c r="S537" s="695" t="str">
        <f t="shared" si="20"/>
        <v>2018</v>
      </c>
      <c r="T537" s="695" t="str">
        <f>VLOOKUP(R537,ZemeData!$B$537:$C$548,2,0)</f>
        <v>IV</v>
      </c>
      <c r="U537" s="695" t="str">
        <f>VLOOKUP(O537,ZemeData!$B$524:$C$533,2,0)</f>
        <v xml:space="preserve"> ** Ostatní státy s vyspělou</v>
      </c>
      <c r="V537" s="721"/>
    </row>
    <row r="538" spans="1:22" ht="51" x14ac:dyDescent="0.2">
      <c r="A538" s="737" t="str">
        <f t="shared" si="12"/>
        <v xml:space="preserve">IV2018 * Společenství </v>
      </c>
      <c r="B538" s="979" t="s">
        <v>1619</v>
      </c>
      <c r="C538" s="963">
        <v>55</v>
      </c>
      <c r="D538" s="963" t="s">
        <v>1701</v>
      </c>
      <c r="E538" s="950">
        <v>1351064203</v>
      </c>
      <c r="F538" s="950">
        <v>13087114</v>
      </c>
      <c r="G538" s="887" t="str">
        <f t="shared" si="13"/>
        <v>04</v>
      </c>
      <c r="H538" s="867" t="str">
        <f t="shared" si="18"/>
        <v>2018</v>
      </c>
      <c r="I538" s="867" t="str">
        <f>VLOOKUP(G538,ZemeData!$B$537:$C$548,2,0)</f>
        <v>IV</v>
      </c>
      <c r="J538" s="867" t="str">
        <f>VLOOKUP(D538,ZemeData!$E$524:$F$533,2,0)</f>
        <v xml:space="preserve"> * Společenství </v>
      </c>
      <c r="K538" s="868"/>
      <c r="L538" s="888" t="str">
        <f t="shared" si="15"/>
        <v xml:space="preserve">IV2018 * Společenství </v>
      </c>
      <c r="M538" s="979" t="s">
        <v>1619</v>
      </c>
      <c r="N538" s="963">
        <v>55</v>
      </c>
      <c r="O538" s="963" t="s">
        <v>1701</v>
      </c>
      <c r="P538" s="950">
        <v>77040210</v>
      </c>
      <c r="Q538" s="950">
        <v>10540240</v>
      </c>
      <c r="R538" s="739" t="str">
        <f t="shared" si="19"/>
        <v>04</v>
      </c>
      <c r="S538" s="695" t="str">
        <f t="shared" si="20"/>
        <v>2018</v>
      </c>
      <c r="T538" s="695" t="str">
        <f>VLOOKUP(R538,ZemeData!$B$537:$C$548,2,0)</f>
        <v>IV</v>
      </c>
      <c r="U538" s="695" t="str">
        <f>VLOOKUP(O538,ZemeData!$B$524:$C$533,2,0)</f>
        <v xml:space="preserve"> * Společenství </v>
      </c>
      <c r="V538" s="721"/>
    </row>
    <row r="539" spans="1:22" x14ac:dyDescent="0.2">
      <c r="A539" s="737" t="str">
        <f t="shared" si="12"/>
        <v>IV2018 ** Státy EU 28</v>
      </c>
      <c r="B539" s="979" t="s">
        <v>1619</v>
      </c>
      <c r="C539" s="963">
        <v>56</v>
      </c>
      <c r="D539" s="963" t="s">
        <v>257</v>
      </c>
      <c r="E539" s="950">
        <v>4264402759</v>
      </c>
      <c r="F539" s="950">
        <v>207336271</v>
      </c>
      <c r="G539" s="887" t="str">
        <f t="shared" si="13"/>
        <v>04</v>
      </c>
      <c r="H539" s="867" t="str">
        <f t="shared" si="18"/>
        <v>2018</v>
      </c>
      <c r="I539" s="867" t="str">
        <f>VLOOKUP(G539,ZemeData!$B$537:$C$548,2,0)</f>
        <v>IV</v>
      </c>
      <c r="J539" s="867" t="str">
        <f>VLOOKUP(D539,ZemeData!$E$524:$F$533,2,0)</f>
        <v xml:space="preserve"> ** Státy EU 28</v>
      </c>
      <c r="K539" s="868"/>
      <c r="L539" s="888" t="str">
        <f t="shared" si="15"/>
        <v>IV2018 ** Státy EU 28</v>
      </c>
      <c r="M539" s="979" t="s">
        <v>1619</v>
      </c>
      <c r="N539" s="963">
        <v>56</v>
      </c>
      <c r="O539" s="963" t="s">
        <v>257</v>
      </c>
      <c r="P539" s="950">
        <v>5566473238</v>
      </c>
      <c r="Q539" s="950">
        <v>300793387</v>
      </c>
      <c r="R539" s="739" t="str">
        <f t="shared" si="19"/>
        <v>04</v>
      </c>
      <c r="S539" s="695" t="str">
        <f t="shared" si="20"/>
        <v>2018</v>
      </c>
      <c r="T539" s="695" t="str">
        <f>VLOOKUP(R539,ZemeData!$B$537:$C$548,2,0)</f>
        <v>IV</v>
      </c>
      <c r="U539" s="695" t="str">
        <f>VLOOKUP(O539,ZemeData!$B$524:$C$533,2,0)</f>
        <v xml:space="preserve"> ** Státy EU 28</v>
      </c>
      <c r="V539" s="721"/>
    </row>
    <row r="540" spans="1:22" ht="25.5" x14ac:dyDescent="0.2">
      <c r="A540" s="737" t="str">
        <f t="shared" si="12"/>
        <v xml:space="preserve">IV2018 * Státy s vyspělou tržní  </v>
      </c>
      <c r="B540" s="979" t="s">
        <v>1619</v>
      </c>
      <c r="C540" s="963">
        <v>58</v>
      </c>
      <c r="D540" s="963" t="s">
        <v>262</v>
      </c>
      <c r="E540" s="950">
        <v>4415828131</v>
      </c>
      <c r="F540" s="950">
        <v>229859625</v>
      </c>
      <c r="G540" s="887" t="str">
        <f t="shared" si="13"/>
        <v>04</v>
      </c>
      <c r="H540" s="867" t="str">
        <f t="shared" si="18"/>
        <v>2018</v>
      </c>
      <c r="I540" s="867" t="str">
        <f>VLOOKUP(G540,ZemeData!$B$537:$C$548,2,0)</f>
        <v>IV</v>
      </c>
      <c r="J540" s="867" t="str">
        <f>VLOOKUP(D540,ZemeData!$E$524:$F$533,2,0)</f>
        <v xml:space="preserve"> * Státy s vyspělou tržní  </v>
      </c>
      <c r="K540" s="868"/>
      <c r="L540" s="888" t="str">
        <f t="shared" si="15"/>
        <v xml:space="preserve">IV2018 * Státy s vyspělou tržní  </v>
      </c>
      <c r="M540" s="979" t="s">
        <v>1619</v>
      </c>
      <c r="N540" s="963">
        <v>58</v>
      </c>
      <c r="O540" s="963" t="s">
        <v>262</v>
      </c>
      <c r="P540" s="950">
        <v>5718868306</v>
      </c>
      <c r="Q540" s="950">
        <v>324137708</v>
      </c>
      <c r="R540" s="739" t="str">
        <f t="shared" si="19"/>
        <v>04</v>
      </c>
      <c r="S540" s="695" t="str">
        <f t="shared" si="20"/>
        <v>2018</v>
      </c>
      <c r="T540" s="695" t="str">
        <f>VLOOKUP(R540,ZemeData!$B$537:$C$548,2,0)</f>
        <v>IV</v>
      </c>
      <c r="U540" s="695" t="str">
        <f>VLOOKUP(O540,ZemeData!$B$524:$C$533,2,0)</f>
        <v xml:space="preserve"> * Státy s vyspělou tržní  </v>
      </c>
      <c r="V540" s="721"/>
    </row>
    <row r="541" spans="1:22" ht="25.5" x14ac:dyDescent="0.2">
      <c r="A541" s="737" t="str">
        <f t="shared" si="12"/>
        <v xml:space="preserve">IV2018 * Státy s </v>
      </c>
      <c r="B541" s="979" t="s">
        <v>1619</v>
      </c>
      <c r="C541" s="963">
        <v>59</v>
      </c>
      <c r="D541" s="963" t="s">
        <v>263</v>
      </c>
      <c r="E541" s="950">
        <v>29208079</v>
      </c>
      <c r="F541" s="950">
        <v>1921398</v>
      </c>
      <c r="G541" s="887" t="str">
        <f t="shared" si="13"/>
        <v>04</v>
      </c>
      <c r="H541" s="867" t="str">
        <f t="shared" si="18"/>
        <v>2018</v>
      </c>
      <c r="I541" s="867" t="str">
        <f>VLOOKUP(G541,ZemeData!$B$537:$C$548,2,0)</f>
        <v>IV</v>
      </c>
      <c r="J541" s="867" t="str">
        <f>VLOOKUP(D541,ZemeData!$E$524:$F$533,2,0)</f>
        <v xml:space="preserve"> * Státy s </v>
      </c>
      <c r="K541" s="868"/>
      <c r="L541" s="888" t="str">
        <f t="shared" si="15"/>
        <v xml:space="preserve">IV2018 * Státy s </v>
      </c>
      <c r="M541" s="979" t="s">
        <v>1619</v>
      </c>
      <c r="N541" s="963">
        <v>59</v>
      </c>
      <c r="O541" s="963" t="s">
        <v>263</v>
      </c>
      <c r="P541" s="950">
        <v>31438181</v>
      </c>
      <c r="Q541" s="950">
        <v>2149936</v>
      </c>
      <c r="R541" s="739" t="str">
        <f t="shared" si="19"/>
        <v>04</v>
      </c>
      <c r="S541" s="695" t="str">
        <f t="shared" si="20"/>
        <v>2018</v>
      </c>
      <c r="T541" s="695" t="str">
        <f>VLOOKUP(R541,ZemeData!$B$537:$C$548,2,0)</f>
        <v>IV</v>
      </c>
      <c r="U541" s="695" t="str">
        <f>VLOOKUP(O541,ZemeData!$B$524:$C$533,2,0)</f>
        <v xml:space="preserve"> * Státy s </v>
      </c>
      <c r="V541" s="721"/>
    </row>
    <row r="542" spans="1:22" x14ac:dyDescent="0.2">
      <c r="A542" s="737" t="str">
        <f t="shared" si="12"/>
        <v>V2018 * Nespecifikováno</v>
      </c>
      <c r="B542" s="979" t="s">
        <v>1626</v>
      </c>
      <c r="C542" s="963">
        <v>0</v>
      </c>
      <c r="D542" s="963" t="s">
        <v>258</v>
      </c>
      <c r="E542" s="950">
        <v>44861959</v>
      </c>
      <c r="F542" s="950">
        <v>1614550</v>
      </c>
      <c r="G542" s="887" t="str">
        <f t="shared" si="13"/>
        <v>05</v>
      </c>
      <c r="H542" s="867" t="str">
        <f t="shared" si="18"/>
        <v>2018</v>
      </c>
      <c r="I542" s="867" t="str">
        <f>VLOOKUP(G542,ZemeData!$B$537:$C$548,2,0)</f>
        <v>V</v>
      </c>
      <c r="J542" s="867" t="str">
        <f>VLOOKUP(D542,ZemeData!$E$524:$F$533,2,0)</f>
        <v xml:space="preserve"> * Nespecifikováno</v>
      </c>
      <c r="K542" s="868"/>
      <c r="L542" s="888" t="str">
        <f t="shared" si="15"/>
        <v>V2018 * Nespecifikováno</v>
      </c>
      <c r="M542" s="979" t="s">
        <v>1626</v>
      </c>
      <c r="N542" s="963">
        <v>0</v>
      </c>
      <c r="O542" s="963" t="s">
        <v>258</v>
      </c>
      <c r="P542" s="950">
        <v>10961134</v>
      </c>
      <c r="Q542" s="950">
        <v>263819</v>
      </c>
      <c r="R542" s="739" t="str">
        <f t="shared" si="19"/>
        <v>05</v>
      </c>
      <c r="S542" s="695" t="str">
        <f t="shared" si="20"/>
        <v>2018</v>
      </c>
      <c r="T542" s="695" t="str">
        <f>VLOOKUP(R542,ZemeData!$B$537:$C$548,2,0)</f>
        <v>V</v>
      </c>
      <c r="U542" s="695" t="str">
        <f>VLOOKUP(O542,ZemeData!$B$524:$C$533,2,0)</f>
        <v xml:space="preserve"> * Nespecifikováno</v>
      </c>
      <c r="V542" s="721"/>
    </row>
    <row r="543" spans="1:22" x14ac:dyDescent="0.2">
      <c r="A543" s="737" t="str">
        <f t="shared" si="12"/>
        <v>V2018 ** Státy ESVO</v>
      </c>
      <c r="B543" s="979" t="s">
        <v>1626</v>
      </c>
      <c r="C543" s="963">
        <v>2</v>
      </c>
      <c r="D543" s="963" t="s">
        <v>254</v>
      </c>
      <c r="E543" s="950">
        <v>32132196</v>
      </c>
      <c r="F543" s="950">
        <v>3714431</v>
      </c>
      <c r="G543" s="887" t="str">
        <f t="shared" si="13"/>
        <v>05</v>
      </c>
      <c r="H543" s="867" t="str">
        <f t="shared" si="18"/>
        <v>2018</v>
      </c>
      <c r="I543" s="867" t="str">
        <f>VLOOKUP(G543,ZemeData!$B$537:$C$548,2,0)</f>
        <v>V</v>
      </c>
      <c r="J543" s="867" t="str">
        <f>VLOOKUP(D543,ZemeData!$E$524:$F$533,2,0)</f>
        <v xml:space="preserve"> ** Státy ESVO</v>
      </c>
      <c r="K543" s="868"/>
      <c r="L543" s="888" t="str">
        <f t="shared" si="15"/>
        <v>V2018 ** Státy ESVO</v>
      </c>
      <c r="M543" s="979" t="s">
        <v>1626</v>
      </c>
      <c r="N543" s="963">
        <v>2</v>
      </c>
      <c r="O543" s="963" t="s">
        <v>254</v>
      </c>
      <c r="P543" s="950">
        <v>44636875</v>
      </c>
      <c r="Q543" s="950">
        <v>6149672</v>
      </c>
      <c r="R543" s="739" t="str">
        <f t="shared" si="19"/>
        <v>05</v>
      </c>
      <c r="S543" s="695" t="str">
        <f t="shared" si="20"/>
        <v>2018</v>
      </c>
      <c r="T543" s="695" t="str">
        <f>VLOOKUP(R543,ZemeData!$B$537:$C$548,2,0)</f>
        <v>V</v>
      </c>
      <c r="U543" s="695" t="str">
        <f>VLOOKUP(O543,ZemeData!$B$524:$C$533,2,0)</f>
        <v xml:space="preserve"> ** Státy ESVO</v>
      </c>
      <c r="V543" s="721"/>
    </row>
    <row r="544" spans="1:22" x14ac:dyDescent="0.2">
      <c r="A544" s="737" t="str">
        <f t="shared" si="12"/>
        <v>V2018 Dovoz ze zemí OECD</v>
      </c>
      <c r="B544" s="979" t="s">
        <v>1626</v>
      </c>
      <c r="C544" s="963">
        <v>4</v>
      </c>
      <c r="D544" s="963" t="s">
        <v>255</v>
      </c>
      <c r="E544" s="950">
        <v>4697113986</v>
      </c>
      <c r="F544" s="950">
        <v>248320932</v>
      </c>
      <c r="G544" s="887" t="str">
        <f t="shared" si="13"/>
        <v>05</v>
      </c>
      <c r="H544" s="867" t="str">
        <f t="shared" si="18"/>
        <v>2018</v>
      </c>
      <c r="I544" s="867" t="str">
        <f>VLOOKUP(G544,ZemeData!$B$537:$C$548,2,0)</f>
        <v>V</v>
      </c>
      <c r="J544" s="867" t="str">
        <f>VLOOKUP(D544,ZemeData!$E$524:$F$533,2,0)</f>
        <v xml:space="preserve"> Dovoz ze zemí OECD</v>
      </c>
      <c r="K544" s="868"/>
      <c r="L544" s="888" t="str">
        <f t="shared" si="15"/>
        <v>V2018 Vývoz do zemí OECD</v>
      </c>
      <c r="M544" s="979" t="s">
        <v>1626</v>
      </c>
      <c r="N544" s="963">
        <v>4</v>
      </c>
      <c r="O544" s="963" t="s">
        <v>255</v>
      </c>
      <c r="P544" s="950">
        <v>5830758401</v>
      </c>
      <c r="Q544" s="950">
        <v>321890428</v>
      </c>
      <c r="R544" s="739" t="str">
        <f t="shared" si="19"/>
        <v>05</v>
      </c>
      <c r="S544" s="695" t="str">
        <f t="shared" si="20"/>
        <v>2018</v>
      </c>
      <c r="T544" s="695" t="str">
        <f>VLOOKUP(R544,ZemeData!$B$537:$C$548,2,0)</f>
        <v>V</v>
      </c>
      <c r="U544" s="695" t="str">
        <f>VLOOKUP(O544,ZemeData!$B$524:$C$533,2,0)</f>
        <v xml:space="preserve"> Vývoz do zemí OECD</v>
      </c>
      <c r="V544" s="721"/>
    </row>
    <row r="545" spans="1:22" x14ac:dyDescent="0.2">
      <c r="A545" s="737" t="str">
        <f t="shared" si="12"/>
        <v>V2018 * Ostatní */</v>
      </c>
      <c r="B545" s="979" t="s">
        <v>1626</v>
      </c>
      <c r="C545" s="963">
        <v>8</v>
      </c>
      <c r="D545" s="963" t="s">
        <v>259</v>
      </c>
      <c r="E545" s="950">
        <v>127994597</v>
      </c>
      <c r="F545" s="950">
        <v>41469593</v>
      </c>
      <c r="G545" s="887" t="str">
        <f t="shared" si="13"/>
        <v>05</v>
      </c>
      <c r="H545" s="867" t="str">
        <f t="shared" si="18"/>
        <v>2018</v>
      </c>
      <c r="I545" s="867" t="str">
        <f>VLOOKUP(G545,ZemeData!$B$537:$C$548,2,0)</f>
        <v>V</v>
      </c>
      <c r="J545" s="867" t="str">
        <f>VLOOKUP(D545,ZemeData!$E$524:$F$533,2,0)</f>
        <v xml:space="preserve"> * Ostatní */</v>
      </c>
      <c r="K545" s="868"/>
      <c r="L545" s="888" t="str">
        <f t="shared" si="15"/>
        <v>V2018 * Ostatní */</v>
      </c>
      <c r="M545" s="979" t="s">
        <v>1626</v>
      </c>
      <c r="N545" s="963">
        <v>8</v>
      </c>
      <c r="O545" s="963" t="s">
        <v>259</v>
      </c>
      <c r="P545" s="950">
        <v>38694288</v>
      </c>
      <c r="Q545" s="950">
        <v>4963893</v>
      </c>
      <c r="R545" s="739" t="str">
        <f t="shared" si="19"/>
        <v>05</v>
      </c>
      <c r="S545" s="695" t="str">
        <f t="shared" si="20"/>
        <v>2018</v>
      </c>
      <c r="T545" s="695" t="str">
        <f>VLOOKUP(R545,ZemeData!$B$537:$C$548,2,0)</f>
        <v>V</v>
      </c>
      <c r="U545" s="695" t="str">
        <f>VLOOKUP(O545,ZemeData!$B$524:$C$533,2,0)</f>
        <v xml:space="preserve"> * Ostatní */</v>
      </c>
      <c r="V545" s="721"/>
    </row>
    <row r="546" spans="1:22" ht="25.5" x14ac:dyDescent="0.2">
      <c r="A546" s="737" t="str">
        <f t="shared" si="12"/>
        <v>V2018 * Rozvojové země</v>
      </c>
      <c r="B546" s="979" t="s">
        <v>1626</v>
      </c>
      <c r="C546" s="963">
        <v>10</v>
      </c>
      <c r="D546" s="963" t="s">
        <v>260</v>
      </c>
      <c r="E546" s="950">
        <v>246249760</v>
      </c>
      <c r="F546" s="950">
        <v>26627414</v>
      </c>
      <c r="G546" s="887" t="str">
        <f t="shared" si="13"/>
        <v>05</v>
      </c>
      <c r="H546" s="867" t="str">
        <f t="shared" si="18"/>
        <v>2018</v>
      </c>
      <c r="I546" s="867" t="str">
        <f>VLOOKUP(G546,ZemeData!$B$537:$C$548,2,0)</f>
        <v>V</v>
      </c>
      <c r="J546" s="867" t="str">
        <f>VLOOKUP(D546,ZemeData!$E$524:$F$533,2,0)</f>
        <v xml:space="preserve"> * Rozvojové země</v>
      </c>
      <c r="K546" s="868"/>
      <c r="L546" s="888" t="str">
        <f t="shared" si="15"/>
        <v>V2018 * Rozvojové země</v>
      </c>
      <c r="M546" s="979" t="s">
        <v>1626</v>
      </c>
      <c r="N546" s="963">
        <v>10</v>
      </c>
      <c r="O546" s="963" t="s">
        <v>260</v>
      </c>
      <c r="P546" s="950">
        <v>113411177</v>
      </c>
      <c r="Q546" s="950">
        <v>13498258</v>
      </c>
      <c r="R546" s="739" t="str">
        <f t="shared" si="19"/>
        <v>05</v>
      </c>
      <c r="S546" s="695" t="str">
        <f t="shared" si="20"/>
        <v>2018</v>
      </c>
      <c r="T546" s="695" t="str">
        <f>VLOOKUP(R546,ZemeData!$B$537:$C$548,2,0)</f>
        <v>V</v>
      </c>
      <c r="U546" s="695" t="str">
        <f>VLOOKUP(O546,ZemeData!$B$524:$C$533,2,0)</f>
        <v xml:space="preserve"> * Rozvojové země</v>
      </c>
      <c r="V546" s="721"/>
    </row>
    <row r="547" spans="1:22" ht="25.5" x14ac:dyDescent="0.2">
      <c r="A547" s="737" t="str">
        <f t="shared" si="12"/>
        <v>V2018 ** Ostatní státy s vyspělou</v>
      </c>
      <c r="B547" s="979" t="s">
        <v>1626</v>
      </c>
      <c r="C547" s="963">
        <v>32</v>
      </c>
      <c r="D547" s="963" t="s">
        <v>256</v>
      </c>
      <c r="E547" s="950">
        <v>143423952</v>
      </c>
      <c r="F547" s="950">
        <v>22456564</v>
      </c>
      <c r="G547" s="887" t="str">
        <f t="shared" si="13"/>
        <v>05</v>
      </c>
      <c r="H547" s="867" t="str">
        <f t="shared" si="18"/>
        <v>2018</v>
      </c>
      <c r="I547" s="867" t="str">
        <f>VLOOKUP(G547,ZemeData!$B$537:$C$548,2,0)</f>
        <v>V</v>
      </c>
      <c r="J547" s="867" t="str">
        <f>VLOOKUP(D547,ZemeData!$E$524:$F$533,2,0)</f>
        <v xml:space="preserve"> ** Ostatní státy s vyspělou</v>
      </c>
      <c r="K547" s="868"/>
      <c r="L547" s="888" t="str">
        <f t="shared" si="15"/>
        <v>V2018 ** Ostatní státy s vyspělou</v>
      </c>
      <c r="M547" s="979" t="s">
        <v>1626</v>
      </c>
      <c r="N547" s="963">
        <v>32</v>
      </c>
      <c r="O547" s="963" t="s">
        <v>256</v>
      </c>
      <c r="P547" s="950">
        <v>110540863</v>
      </c>
      <c r="Q547" s="950">
        <v>18288201</v>
      </c>
      <c r="R547" s="739" t="str">
        <f t="shared" si="19"/>
        <v>05</v>
      </c>
      <c r="S547" s="695" t="str">
        <f t="shared" si="20"/>
        <v>2018</v>
      </c>
      <c r="T547" s="695" t="str">
        <f>VLOOKUP(R547,ZemeData!$B$537:$C$548,2,0)</f>
        <v>V</v>
      </c>
      <c r="U547" s="695" t="str">
        <f>VLOOKUP(O547,ZemeData!$B$524:$C$533,2,0)</f>
        <v xml:space="preserve"> ** Ostatní státy s vyspělou</v>
      </c>
      <c r="V547" s="721"/>
    </row>
    <row r="548" spans="1:22" ht="51" x14ac:dyDescent="0.2">
      <c r="A548" s="737" t="str">
        <f t="shared" si="12"/>
        <v xml:space="preserve">V2018 * Společenství </v>
      </c>
      <c r="B548" s="979" t="s">
        <v>1626</v>
      </c>
      <c r="C548" s="963">
        <v>55</v>
      </c>
      <c r="D548" s="963" t="s">
        <v>1701</v>
      </c>
      <c r="E548" s="950">
        <v>1971192374</v>
      </c>
      <c r="F548" s="950">
        <v>17611675</v>
      </c>
      <c r="G548" s="887" t="str">
        <f t="shared" si="13"/>
        <v>05</v>
      </c>
      <c r="H548" s="867" t="str">
        <f t="shared" si="18"/>
        <v>2018</v>
      </c>
      <c r="I548" s="867" t="str">
        <f>VLOOKUP(G548,ZemeData!$B$537:$C$548,2,0)</f>
        <v>V</v>
      </c>
      <c r="J548" s="867" t="str">
        <f>VLOOKUP(D548,ZemeData!$E$524:$F$533,2,0)</f>
        <v xml:space="preserve"> * Společenství </v>
      </c>
      <c r="K548" s="868"/>
      <c r="L548" s="888" t="str">
        <f t="shared" si="15"/>
        <v xml:space="preserve">V2018 * Společenství </v>
      </c>
      <c r="M548" s="979" t="s">
        <v>1626</v>
      </c>
      <c r="N548" s="963">
        <v>55</v>
      </c>
      <c r="O548" s="963" t="s">
        <v>1701</v>
      </c>
      <c r="P548" s="950">
        <v>81446568</v>
      </c>
      <c r="Q548" s="950">
        <v>11379192</v>
      </c>
      <c r="R548" s="739" t="str">
        <f t="shared" si="19"/>
        <v>05</v>
      </c>
      <c r="S548" s="695" t="str">
        <f t="shared" si="20"/>
        <v>2018</v>
      </c>
      <c r="T548" s="695" t="str">
        <f>VLOOKUP(R548,ZemeData!$B$537:$C$548,2,0)</f>
        <v>V</v>
      </c>
      <c r="U548" s="695" t="str">
        <f>VLOOKUP(O548,ZemeData!$B$524:$C$533,2,0)</f>
        <v xml:space="preserve"> * Společenství </v>
      </c>
      <c r="V548" s="721"/>
    </row>
    <row r="549" spans="1:22" x14ac:dyDescent="0.2">
      <c r="A549" s="737" t="str">
        <f t="shared" si="12"/>
        <v>V2018 ** Státy EU 28</v>
      </c>
      <c r="B549" s="979" t="s">
        <v>1626</v>
      </c>
      <c r="C549" s="963">
        <v>56</v>
      </c>
      <c r="D549" s="963" t="s">
        <v>257</v>
      </c>
      <c r="E549" s="950">
        <v>4543587809</v>
      </c>
      <c r="F549" s="950">
        <v>220509489</v>
      </c>
      <c r="G549" s="887" t="str">
        <f t="shared" si="13"/>
        <v>05</v>
      </c>
      <c r="H549" s="867" t="str">
        <f t="shared" si="18"/>
        <v>2018</v>
      </c>
      <c r="I549" s="867" t="str">
        <f>VLOOKUP(G549,ZemeData!$B$537:$C$548,2,0)</f>
        <v>V</v>
      </c>
      <c r="J549" s="867" t="str">
        <f>VLOOKUP(D549,ZemeData!$E$524:$F$533,2,0)</f>
        <v xml:space="preserve"> ** Státy EU 28</v>
      </c>
      <c r="K549" s="868"/>
      <c r="L549" s="888" t="str">
        <f t="shared" si="15"/>
        <v>V2018 ** Státy EU 28</v>
      </c>
      <c r="M549" s="979" t="s">
        <v>1626</v>
      </c>
      <c r="N549" s="963">
        <v>56</v>
      </c>
      <c r="O549" s="963" t="s">
        <v>257</v>
      </c>
      <c r="P549" s="950">
        <v>5810159286</v>
      </c>
      <c r="Q549" s="950">
        <v>306679908</v>
      </c>
      <c r="R549" s="739" t="str">
        <f t="shared" si="19"/>
        <v>05</v>
      </c>
      <c r="S549" s="695" t="str">
        <f t="shared" si="20"/>
        <v>2018</v>
      </c>
      <c r="T549" s="695" t="str">
        <f>VLOOKUP(R549,ZemeData!$B$537:$C$548,2,0)</f>
        <v>V</v>
      </c>
      <c r="U549" s="695" t="str">
        <f>VLOOKUP(O549,ZemeData!$B$524:$C$533,2,0)</f>
        <v xml:space="preserve"> ** Státy EU 28</v>
      </c>
      <c r="V549" s="721"/>
    </row>
    <row r="550" spans="1:22" ht="25.5" x14ac:dyDescent="0.2">
      <c r="A550" s="737" t="str">
        <f t="shared" si="12"/>
        <v xml:space="preserve">V2018 * Státy s vyspělou tržní  </v>
      </c>
      <c r="B550" s="979" t="s">
        <v>1626</v>
      </c>
      <c r="C550" s="963">
        <v>58</v>
      </c>
      <c r="D550" s="963" t="s">
        <v>262</v>
      </c>
      <c r="E550" s="950">
        <v>4719143958</v>
      </c>
      <c r="F550" s="950">
        <v>246680483</v>
      </c>
      <c r="G550" s="887" t="str">
        <f t="shared" si="13"/>
        <v>05</v>
      </c>
      <c r="H550" s="867" t="str">
        <f t="shared" si="18"/>
        <v>2018</v>
      </c>
      <c r="I550" s="867" t="str">
        <f>VLOOKUP(G550,ZemeData!$B$537:$C$548,2,0)</f>
        <v>V</v>
      </c>
      <c r="J550" s="867" t="str">
        <f>VLOOKUP(D550,ZemeData!$E$524:$F$533,2,0)</f>
        <v xml:space="preserve"> * Státy s vyspělou tržní  </v>
      </c>
      <c r="K550" s="868"/>
      <c r="L550" s="888" t="str">
        <f t="shared" si="15"/>
        <v xml:space="preserve">V2018 * Státy s vyspělou tržní  </v>
      </c>
      <c r="M550" s="979" t="s">
        <v>1626</v>
      </c>
      <c r="N550" s="963">
        <v>58</v>
      </c>
      <c r="O550" s="963" t="s">
        <v>262</v>
      </c>
      <c r="P550" s="950">
        <v>5965337024</v>
      </c>
      <c r="Q550" s="950">
        <v>331117780</v>
      </c>
      <c r="R550" s="739" t="str">
        <f t="shared" si="19"/>
        <v>05</v>
      </c>
      <c r="S550" s="695" t="str">
        <f t="shared" si="20"/>
        <v>2018</v>
      </c>
      <c r="T550" s="695" t="str">
        <f>VLOOKUP(R550,ZemeData!$B$537:$C$548,2,0)</f>
        <v>V</v>
      </c>
      <c r="U550" s="695" t="str">
        <f>VLOOKUP(O550,ZemeData!$B$524:$C$533,2,0)</f>
        <v xml:space="preserve"> * Státy s vyspělou tržní  </v>
      </c>
      <c r="V550" s="721"/>
    </row>
    <row r="551" spans="1:22" ht="25.5" x14ac:dyDescent="0.2">
      <c r="A551" s="737" t="str">
        <f t="shared" si="12"/>
        <v xml:space="preserve">V2018 * Státy s </v>
      </c>
      <c r="B551" s="979" t="s">
        <v>1626</v>
      </c>
      <c r="C551" s="963">
        <v>59</v>
      </c>
      <c r="D551" s="963" t="s">
        <v>263</v>
      </c>
      <c r="E551" s="950">
        <v>36930516</v>
      </c>
      <c r="F551" s="950">
        <v>1985334</v>
      </c>
      <c r="G551" s="887" t="str">
        <f t="shared" si="13"/>
        <v>05</v>
      </c>
      <c r="H551" s="867" t="str">
        <f t="shared" si="18"/>
        <v>2018</v>
      </c>
      <c r="I551" s="867" t="str">
        <f>VLOOKUP(G551,ZemeData!$B$537:$C$548,2,0)</f>
        <v>V</v>
      </c>
      <c r="J551" s="867" t="str">
        <f>VLOOKUP(D551,ZemeData!$E$524:$F$533,2,0)</f>
        <v xml:space="preserve"> * Státy s </v>
      </c>
      <c r="K551" s="868"/>
      <c r="L551" s="888" t="str">
        <f t="shared" si="15"/>
        <v xml:space="preserve">V2018 * Státy s </v>
      </c>
      <c r="M551" s="979" t="s">
        <v>1626</v>
      </c>
      <c r="N551" s="963">
        <v>59</v>
      </c>
      <c r="O551" s="963" t="s">
        <v>263</v>
      </c>
      <c r="P551" s="950">
        <v>36651754</v>
      </c>
      <c r="Q551" s="950">
        <v>2238601</v>
      </c>
      <c r="R551" s="739" t="str">
        <f t="shared" si="19"/>
        <v>05</v>
      </c>
      <c r="S551" s="695" t="str">
        <f t="shared" si="20"/>
        <v>2018</v>
      </c>
      <c r="T551" s="695" t="str">
        <f>VLOOKUP(R551,ZemeData!$B$537:$C$548,2,0)</f>
        <v>V</v>
      </c>
      <c r="U551" s="695" t="str">
        <f>VLOOKUP(O551,ZemeData!$B$524:$C$533,2,0)</f>
        <v xml:space="preserve"> * Státy s </v>
      </c>
      <c r="V551" s="721"/>
    </row>
    <row r="552" spans="1:22" x14ac:dyDescent="0.2">
      <c r="A552" s="737" t="str">
        <f t="shared" si="12"/>
        <v>VI2018 * Nespecifikováno</v>
      </c>
      <c r="B552" s="979" t="s">
        <v>1628</v>
      </c>
      <c r="C552" s="963">
        <v>0</v>
      </c>
      <c r="D552" s="963" t="s">
        <v>258</v>
      </c>
      <c r="E552" s="950">
        <v>48947480</v>
      </c>
      <c r="F552" s="950">
        <v>1739883</v>
      </c>
      <c r="G552" s="887" t="str">
        <f t="shared" si="13"/>
        <v>06</v>
      </c>
      <c r="H552" s="867" t="str">
        <f t="shared" si="18"/>
        <v>2018</v>
      </c>
      <c r="I552" s="867" t="str">
        <f>VLOOKUP(G552,ZemeData!$B$537:$C$548,2,0)</f>
        <v>VI</v>
      </c>
      <c r="J552" s="867" t="str">
        <f>VLOOKUP(D552,ZemeData!$E$524:$F$533,2,0)</f>
        <v xml:space="preserve"> * Nespecifikováno</v>
      </c>
      <c r="K552" s="868"/>
      <c r="L552" s="888" t="str">
        <f t="shared" si="15"/>
        <v>VI2018 * Nespecifikováno</v>
      </c>
      <c r="M552" s="979" t="s">
        <v>1628</v>
      </c>
      <c r="N552" s="963">
        <v>0</v>
      </c>
      <c r="O552" s="963" t="s">
        <v>258</v>
      </c>
      <c r="P552" s="950">
        <v>16714444</v>
      </c>
      <c r="Q552" s="950">
        <v>345591</v>
      </c>
      <c r="R552" s="739" t="str">
        <f t="shared" si="19"/>
        <v>06</v>
      </c>
      <c r="S552" s="695" t="str">
        <f t="shared" si="20"/>
        <v>2018</v>
      </c>
      <c r="T552" s="695" t="str">
        <f>VLOOKUP(R552,ZemeData!$B$537:$C$548,2,0)</f>
        <v>VI</v>
      </c>
      <c r="U552" s="695" t="str">
        <f>VLOOKUP(O552,ZemeData!$B$524:$C$533,2,0)</f>
        <v xml:space="preserve"> * Nespecifikováno</v>
      </c>
      <c r="V552" s="721"/>
    </row>
    <row r="553" spans="1:22" x14ac:dyDescent="0.2">
      <c r="A553" s="737" t="str">
        <f t="shared" si="12"/>
        <v>VI2018 ** Státy ESVO</v>
      </c>
      <c r="B553" s="979" t="s">
        <v>1628</v>
      </c>
      <c r="C553" s="963">
        <v>2</v>
      </c>
      <c r="D553" s="963" t="s">
        <v>254</v>
      </c>
      <c r="E553" s="950">
        <v>32489209</v>
      </c>
      <c r="F553" s="950">
        <v>3912144</v>
      </c>
      <c r="G553" s="887" t="str">
        <f t="shared" si="13"/>
        <v>06</v>
      </c>
      <c r="H553" s="867" t="str">
        <f t="shared" si="18"/>
        <v>2018</v>
      </c>
      <c r="I553" s="867" t="str">
        <f>VLOOKUP(G553,ZemeData!$B$537:$C$548,2,0)</f>
        <v>VI</v>
      </c>
      <c r="J553" s="867" t="str">
        <f>VLOOKUP(D553,ZemeData!$E$524:$F$533,2,0)</f>
        <v xml:space="preserve"> ** Státy ESVO</v>
      </c>
      <c r="K553" s="868"/>
      <c r="L553" s="888" t="str">
        <f t="shared" si="15"/>
        <v>VI2018 ** Státy ESVO</v>
      </c>
      <c r="M553" s="979" t="s">
        <v>1628</v>
      </c>
      <c r="N553" s="963">
        <v>2</v>
      </c>
      <c r="O553" s="963" t="s">
        <v>254</v>
      </c>
      <c r="P553" s="950">
        <v>49046396</v>
      </c>
      <c r="Q553" s="950">
        <v>7016449</v>
      </c>
      <c r="R553" s="739" t="str">
        <f t="shared" si="19"/>
        <v>06</v>
      </c>
      <c r="S553" s="695" t="str">
        <f t="shared" si="20"/>
        <v>2018</v>
      </c>
      <c r="T553" s="695" t="str">
        <f>VLOOKUP(R553,ZemeData!$B$537:$C$548,2,0)</f>
        <v>VI</v>
      </c>
      <c r="U553" s="695" t="str">
        <f>VLOOKUP(O553,ZemeData!$B$524:$C$533,2,0)</f>
        <v xml:space="preserve"> ** Státy ESVO</v>
      </c>
      <c r="V553" s="721"/>
    </row>
    <row r="554" spans="1:22" x14ac:dyDescent="0.2">
      <c r="A554" s="737" t="str">
        <f t="shared" si="12"/>
        <v>VI2018 Dovoz ze zemí OECD</v>
      </c>
      <c r="B554" s="979" t="s">
        <v>1628</v>
      </c>
      <c r="C554" s="963">
        <v>4</v>
      </c>
      <c r="D554" s="963" t="s">
        <v>255</v>
      </c>
      <c r="E554" s="950">
        <v>4716742739</v>
      </c>
      <c r="F554" s="950">
        <v>252951116</v>
      </c>
      <c r="G554" s="887" t="str">
        <f t="shared" si="13"/>
        <v>06</v>
      </c>
      <c r="H554" s="867" t="str">
        <f t="shared" si="18"/>
        <v>2018</v>
      </c>
      <c r="I554" s="867" t="str">
        <f>VLOOKUP(G554,ZemeData!$B$537:$C$548,2,0)</f>
        <v>VI</v>
      </c>
      <c r="J554" s="867" t="str">
        <f>VLOOKUP(D554,ZemeData!$E$524:$F$533,2,0)</f>
        <v xml:space="preserve"> Dovoz ze zemí OECD</v>
      </c>
      <c r="K554" s="868"/>
      <c r="L554" s="888" t="str">
        <f t="shared" si="15"/>
        <v>VI2018 Vývoz do zemí OECD</v>
      </c>
      <c r="M554" s="979" t="s">
        <v>1628</v>
      </c>
      <c r="N554" s="963">
        <v>4</v>
      </c>
      <c r="O554" s="963" t="s">
        <v>255</v>
      </c>
      <c r="P554" s="950">
        <v>5800719061</v>
      </c>
      <c r="Q554" s="950">
        <v>333241539</v>
      </c>
      <c r="R554" s="739" t="str">
        <f t="shared" si="19"/>
        <v>06</v>
      </c>
      <c r="S554" s="695" t="str">
        <f t="shared" si="20"/>
        <v>2018</v>
      </c>
      <c r="T554" s="695" t="str">
        <f>VLOOKUP(R554,ZemeData!$B$537:$C$548,2,0)</f>
        <v>VI</v>
      </c>
      <c r="U554" s="695" t="str">
        <f>VLOOKUP(O554,ZemeData!$B$524:$C$533,2,0)</f>
        <v xml:space="preserve"> Vývoz do zemí OECD</v>
      </c>
      <c r="V554" s="721"/>
    </row>
    <row r="555" spans="1:22" x14ac:dyDescent="0.2">
      <c r="A555" s="737" t="str">
        <f t="shared" si="12"/>
        <v>VI2018 * Ostatní */</v>
      </c>
      <c r="B555" s="979" t="s">
        <v>1628</v>
      </c>
      <c r="C555" s="963">
        <v>8</v>
      </c>
      <c r="D555" s="963" t="s">
        <v>259</v>
      </c>
      <c r="E555" s="950">
        <v>128934580</v>
      </c>
      <c r="F555" s="950">
        <v>41809777</v>
      </c>
      <c r="G555" s="887" t="str">
        <f t="shared" si="13"/>
        <v>06</v>
      </c>
      <c r="H555" s="867" t="str">
        <f t="shared" si="18"/>
        <v>2018</v>
      </c>
      <c r="I555" s="867" t="str">
        <f>VLOOKUP(G555,ZemeData!$B$537:$C$548,2,0)</f>
        <v>VI</v>
      </c>
      <c r="J555" s="867" t="str">
        <f>VLOOKUP(D555,ZemeData!$E$524:$F$533,2,0)</f>
        <v xml:space="preserve"> * Ostatní */</v>
      </c>
      <c r="K555" s="868"/>
      <c r="L555" s="888" t="str">
        <f t="shared" si="15"/>
        <v>VI2018 * Ostatní */</v>
      </c>
      <c r="M555" s="979" t="s">
        <v>1628</v>
      </c>
      <c r="N555" s="963">
        <v>8</v>
      </c>
      <c r="O555" s="963" t="s">
        <v>259</v>
      </c>
      <c r="P555" s="950">
        <v>45177869</v>
      </c>
      <c r="Q555" s="950">
        <v>5315158</v>
      </c>
      <c r="R555" s="739" t="str">
        <f t="shared" si="19"/>
        <v>06</v>
      </c>
      <c r="S555" s="695" t="str">
        <f t="shared" si="20"/>
        <v>2018</v>
      </c>
      <c r="T555" s="695" t="str">
        <f>VLOOKUP(R555,ZemeData!$B$537:$C$548,2,0)</f>
        <v>VI</v>
      </c>
      <c r="U555" s="695" t="str">
        <f>VLOOKUP(O555,ZemeData!$B$524:$C$533,2,0)</f>
        <v xml:space="preserve"> * Ostatní */</v>
      </c>
      <c r="V555" s="721"/>
    </row>
    <row r="556" spans="1:22" ht="25.5" x14ac:dyDescent="0.2">
      <c r="A556" s="737" t="str">
        <f t="shared" si="12"/>
        <v>VI2018 * Rozvojové země</v>
      </c>
      <c r="B556" s="979" t="s">
        <v>1628</v>
      </c>
      <c r="C556" s="963">
        <v>10</v>
      </c>
      <c r="D556" s="963" t="s">
        <v>260</v>
      </c>
      <c r="E556" s="950">
        <v>278121592</v>
      </c>
      <c r="F556" s="950">
        <v>26085161</v>
      </c>
      <c r="G556" s="887" t="str">
        <f t="shared" si="13"/>
        <v>06</v>
      </c>
      <c r="H556" s="867" t="str">
        <f t="shared" si="18"/>
        <v>2018</v>
      </c>
      <c r="I556" s="867" t="str">
        <f>VLOOKUP(G556,ZemeData!$B$537:$C$548,2,0)</f>
        <v>VI</v>
      </c>
      <c r="J556" s="867" t="str">
        <f>VLOOKUP(D556,ZemeData!$E$524:$F$533,2,0)</f>
        <v xml:space="preserve"> * Rozvojové země</v>
      </c>
      <c r="K556" s="868"/>
      <c r="L556" s="888" t="str">
        <f t="shared" si="15"/>
        <v>VI2018 * Rozvojové země</v>
      </c>
      <c r="M556" s="979" t="s">
        <v>1628</v>
      </c>
      <c r="N556" s="963">
        <v>10</v>
      </c>
      <c r="O556" s="963" t="s">
        <v>260</v>
      </c>
      <c r="P556" s="950">
        <v>99595884</v>
      </c>
      <c r="Q556" s="950">
        <v>13876567</v>
      </c>
      <c r="R556" s="739" t="str">
        <f t="shared" si="19"/>
        <v>06</v>
      </c>
      <c r="S556" s="695" t="str">
        <f t="shared" si="20"/>
        <v>2018</v>
      </c>
      <c r="T556" s="695" t="str">
        <f>VLOOKUP(R556,ZemeData!$B$537:$C$548,2,0)</f>
        <v>VI</v>
      </c>
      <c r="U556" s="695" t="str">
        <f>VLOOKUP(O556,ZemeData!$B$524:$C$533,2,0)</f>
        <v xml:space="preserve"> * Rozvojové země</v>
      </c>
      <c r="V556" s="721"/>
    </row>
    <row r="557" spans="1:22" ht="25.5" x14ac:dyDescent="0.2">
      <c r="A557" s="737" t="str">
        <f t="shared" si="12"/>
        <v>VI2018 ** Ostatní státy s vyspělou</v>
      </c>
      <c r="B557" s="979" t="s">
        <v>1628</v>
      </c>
      <c r="C557" s="963">
        <v>32</v>
      </c>
      <c r="D557" s="963" t="s">
        <v>256</v>
      </c>
      <c r="E557" s="950">
        <v>141397252</v>
      </c>
      <c r="F557" s="950">
        <v>20387375</v>
      </c>
      <c r="G557" s="887" t="str">
        <f t="shared" si="13"/>
        <v>06</v>
      </c>
      <c r="H557" s="867" t="str">
        <f t="shared" si="18"/>
        <v>2018</v>
      </c>
      <c r="I557" s="867" t="str">
        <f>VLOOKUP(G557,ZemeData!$B$537:$C$548,2,0)</f>
        <v>VI</v>
      </c>
      <c r="J557" s="867" t="str">
        <f>VLOOKUP(D557,ZemeData!$E$524:$F$533,2,0)</f>
        <v xml:space="preserve"> ** Ostatní státy s vyspělou</v>
      </c>
      <c r="K557" s="868"/>
      <c r="L557" s="888" t="str">
        <f t="shared" si="15"/>
        <v>VI2018 ** Ostatní státy s vyspělou</v>
      </c>
      <c r="M557" s="979" t="s">
        <v>1628</v>
      </c>
      <c r="N557" s="963">
        <v>32</v>
      </c>
      <c r="O557" s="963" t="s">
        <v>256</v>
      </c>
      <c r="P557" s="950">
        <v>105596375</v>
      </c>
      <c r="Q557" s="950">
        <v>19505735</v>
      </c>
      <c r="R557" s="739" t="str">
        <f t="shared" si="19"/>
        <v>06</v>
      </c>
      <c r="S557" s="695" t="str">
        <f t="shared" si="20"/>
        <v>2018</v>
      </c>
      <c r="T557" s="695" t="str">
        <f>VLOOKUP(R557,ZemeData!$B$537:$C$548,2,0)</f>
        <v>VI</v>
      </c>
      <c r="U557" s="695" t="str">
        <f>VLOOKUP(O557,ZemeData!$B$524:$C$533,2,0)</f>
        <v xml:space="preserve"> ** Ostatní státy s vyspělou</v>
      </c>
      <c r="V557" s="721"/>
    </row>
    <row r="558" spans="1:22" ht="51" x14ac:dyDescent="0.2">
      <c r="A558" s="737" t="str">
        <f t="shared" si="12"/>
        <v xml:space="preserve">VI2018 * Společenství </v>
      </c>
      <c r="B558" s="979" t="s">
        <v>1628</v>
      </c>
      <c r="C558" s="963">
        <v>55</v>
      </c>
      <c r="D558" s="963" t="s">
        <v>1701</v>
      </c>
      <c r="E558" s="950">
        <v>1833381506</v>
      </c>
      <c r="F558" s="950">
        <v>17416538</v>
      </c>
      <c r="G558" s="887" t="str">
        <f t="shared" si="13"/>
        <v>06</v>
      </c>
      <c r="H558" s="867" t="str">
        <f t="shared" si="18"/>
        <v>2018</v>
      </c>
      <c r="I558" s="867" t="str">
        <f>VLOOKUP(G558,ZemeData!$B$537:$C$548,2,0)</f>
        <v>VI</v>
      </c>
      <c r="J558" s="867" t="str">
        <f>VLOOKUP(D558,ZemeData!$E$524:$F$533,2,0)</f>
        <v xml:space="preserve"> * Společenství </v>
      </c>
      <c r="K558" s="868"/>
      <c r="L558" s="888" t="str">
        <f t="shared" si="15"/>
        <v xml:space="preserve">VI2018 * Společenství </v>
      </c>
      <c r="M558" s="979" t="s">
        <v>1628</v>
      </c>
      <c r="N558" s="963">
        <v>55</v>
      </c>
      <c r="O558" s="963" t="s">
        <v>1701</v>
      </c>
      <c r="P558" s="950">
        <v>175385103</v>
      </c>
      <c r="Q558" s="950">
        <v>12532918</v>
      </c>
      <c r="R558" s="739" t="str">
        <f t="shared" si="19"/>
        <v>06</v>
      </c>
      <c r="S558" s="695" t="str">
        <f t="shared" si="20"/>
        <v>2018</v>
      </c>
      <c r="T558" s="695" t="str">
        <f>VLOOKUP(R558,ZemeData!$B$537:$C$548,2,0)</f>
        <v>VI</v>
      </c>
      <c r="U558" s="695" t="str">
        <f>VLOOKUP(O558,ZemeData!$B$524:$C$533,2,0)</f>
        <v xml:space="preserve"> * Společenství </v>
      </c>
      <c r="V558" s="721"/>
    </row>
    <row r="559" spans="1:22" x14ac:dyDescent="0.2">
      <c r="A559" s="737" t="str">
        <f t="shared" si="12"/>
        <v>VI2018 ** Státy EU 28</v>
      </c>
      <c r="B559" s="979" t="s">
        <v>1628</v>
      </c>
      <c r="C559" s="963">
        <v>56</v>
      </c>
      <c r="D559" s="963" t="s">
        <v>257</v>
      </c>
      <c r="E559" s="950">
        <v>4574135856</v>
      </c>
      <c r="F559" s="950">
        <v>228063390</v>
      </c>
      <c r="G559" s="887" t="str">
        <f t="shared" si="13"/>
        <v>06</v>
      </c>
      <c r="H559" s="867" t="str">
        <f t="shared" si="18"/>
        <v>2018</v>
      </c>
      <c r="I559" s="867" t="str">
        <f>VLOOKUP(G559,ZemeData!$B$537:$C$548,2,0)</f>
        <v>VI</v>
      </c>
      <c r="J559" s="867" t="str">
        <f>VLOOKUP(D559,ZemeData!$E$524:$F$533,2,0)</f>
        <v xml:space="preserve"> ** Státy EU 28</v>
      </c>
      <c r="K559" s="868"/>
      <c r="L559" s="888" t="str">
        <f t="shared" si="15"/>
        <v>VI2018 ** Státy EU 28</v>
      </c>
      <c r="M559" s="979" t="s">
        <v>1628</v>
      </c>
      <c r="N559" s="963">
        <v>56</v>
      </c>
      <c r="O559" s="963" t="s">
        <v>257</v>
      </c>
      <c r="P559" s="950">
        <v>5784835528</v>
      </c>
      <c r="Q559" s="950">
        <v>316330511</v>
      </c>
      <c r="R559" s="739" t="str">
        <f t="shared" si="19"/>
        <v>06</v>
      </c>
      <c r="S559" s="695" t="str">
        <f t="shared" si="20"/>
        <v>2018</v>
      </c>
      <c r="T559" s="695" t="str">
        <f>VLOOKUP(R559,ZemeData!$B$537:$C$548,2,0)</f>
        <v>VI</v>
      </c>
      <c r="U559" s="695" t="str">
        <f>VLOOKUP(O559,ZemeData!$B$524:$C$533,2,0)</f>
        <v xml:space="preserve"> ** Státy EU 28</v>
      </c>
      <c r="V559" s="721"/>
    </row>
    <row r="560" spans="1:22" ht="25.5" x14ac:dyDescent="0.2">
      <c r="A560" s="737" t="str">
        <f t="shared" si="12"/>
        <v xml:space="preserve">VI2018 * Státy s vyspělou tržní  </v>
      </c>
      <c r="B560" s="979" t="s">
        <v>1628</v>
      </c>
      <c r="C560" s="963">
        <v>58</v>
      </c>
      <c r="D560" s="963" t="s">
        <v>262</v>
      </c>
      <c r="E560" s="950">
        <v>4748022317</v>
      </c>
      <c r="F560" s="950">
        <v>252362908</v>
      </c>
      <c r="G560" s="887" t="str">
        <f t="shared" si="13"/>
        <v>06</v>
      </c>
      <c r="H560" s="867" t="str">
        <f t="shared" si="18"/>
        <v>2018</v>
      </c>
      <c r="I560" s="867" t="str">
        <f>VLOOKUP(G560,ZemeData!$B$537:$C$548,2,0)</f>
        <v>VI</v>
      </c>
      <c r="J560" s="867" t="str">
        <f>VLOOKUP(D560,ZemeData!$E$524:$F$533,2,0)</f>
        <v xml:space="preserve"> * Státy s vyspělou tržní  </v>
      </c>
      <c r="K560" s="868"/>
      <c r="L560" s="888" t="str">
        <f t="shared" si="15"/>
        <v xml:space="preserve">VI2018 * Státy s vyspělou tržní  </v>
      </c>
      <c r="M560" s="979" t="s">
        <v>1628</v>
      </c>
      <c r="N560" s="963">
        <v>58</v>
      </c>
      <c r="O560" s="963" t="s">
        <v>262</v>
      </c>
      <c r="P560" s="950">
        <v>5939478300</v>
      </c>
      <c r="Q560" s="950">
        <v>342852696</v>
      </c>
      <c r="R560" s="739" t="str">
        <f t="shared" si="19"/>
        <v>06</v>
      </c>
      <c r="S560" s="695" t="str">
        <f t="shared" si="20"/>
        <v>2018</v>
      </c>
      <c r="T560" s="695" t="str">
        <f>VLOOKUP(R560,ZemeData!$B$537:$C$548,2,0)</f>
        <v>VI</v>
      </c>
      <c r="U560" s="695" t="str">
        <f>VLOOKUP(O560,ZemeData!$B$524:$C$533,2,0)</f>
        <v xml:space="preserve"> * Státy s vyspělou tržní  </v>
      </c>
      <c r="V560" s="721"/>
    </row>
    <row r="561" spans="1:22" ht="25.5" x14ac:dyDescent="0.2">
      <c r="A561" s="737" t="str">
        <f t="shared" si="12"/>
        <v xml:space="preserve">VI2018 * Státy s </v>
      </c>
      <c r="B561" s="979" t="s">
        <v>1628</v>
      </c>
      <c r="C561" s="963">
        <v>59</v>
      </c>
      <c r="D561" s="963" t="s">
        <v>263</v>
      </c>
      <c r="E561" s="950">
        <v>33470732</v>
      </c>
      <c r="F561" s="950">
        <v>1711318</v>
      </c>
      <c r="G561" s="887" t="str">
        <f t="shared" si="13"/>
        <v>06</v>
      </c>
      <c r="H561" s="867" t="str">
        <f t="shared" si="18"/>
        <v>2018</v>
      </c>
      <c r="I561" s="867" t="str">
        <f>VLOOKUP(G561,ZemeData!$B$537:$C$548,2,0)</f>
        <v>VI</v>
      </c>
      <c r="J561" s="867" t="str">
        <f>VLOOKUP(D561,ZemeData!$E$524:$F$533,2,0)</f>
        <v xml:space="preserve"> * Státy s </v>
      </c>
      <c r="K561" s="868"/>
      <c r="L561" s="888" t="str">
        <f t="shared" si="15"/>
        <v xml:space="preserve">VI2018 * Státy s </v>
      </c>
      <c r="M561" s="979" t="s">
        <v>1628</v>
      </c>
      <c r="N561" s="963">
        <v>59</v>
      </c>
      <c r="O561" s="963" t="s">
        <v>263</v>
      </c>
      <c r="P561" s="950">
        <v>46344583</v>
      </c>
      <c r="Q561" s="950">
        <v>2305964</v>
      </c>
      <c r="R561" s="739" t="str">
        <f t="shared" si="19"/>
        <v>06</v>
      </c>
      <c r="S561" s="695" t="str">
        <f t="shared" si="20"/>
        <v>2018</v>
      </c>
      <c r="T561" s="695" t="str">
        <f>VLOOKUP(R561,ZemeData!$B$537:$C$548,2,0)</f>
        <v>VI</v>
      </c>
      <c r="U561" s="695" t="str">
        <f>VLOOKUP(O561,ZemeData!$B$524:$C$533,2,0)</f>
        <v xml:space="preserve"> * Státy s </v>
      </c>
      <c r="V561" s="721"/>
    </row>
    <row r="562" spans="1:22" x14ac:dyDescent="0.2">
      <c r="A562" s="737" t="str">
        <f t="shared" si="12"/>
        <v>VII2018 * Nespecifikováno</v>
      </c>
      <c r="B562" s="979" t="s">
        <v>1640</v>
      </c>
      <c r="C562" s="963">
        <v>0</v>
      </c>
      <c r="D562" s="963" t="s">
        <v>258</v>
      </c>
      <c r="E562" s="950">
        <v>60549405</v>
      </c>
      <c r="F562" s="950">
        <v>1775565</v>
      </c>
      <c r="G562" s="887" t="str">
        <f t="shared" si="13"/>
        <v>07</v>
      </c>
      <c r="H562" s="867" t="str">
        <f t="shared" si="18"/>
        <v>2018</v>
      </c>
      <c r="I562" s="867" t="str">
        <f>VLOOKUP(G562,ZemeData!$B$537:$C$548,2,0)</f>
        <v>VII</v>
      </c>
      <c r="J562" s="867" t="str">
        <f>VLOOKUP(D562,ZemeData!$E$524:$F$533,2,0)</f>
        <v xml:space="preserve"> * Nespecifikováno</v>
      </c>
      <c r="K562" s="868"/>
      <c r="L562" s="888" t="str">
        <f t="shared" si="15"/>
        <v>VII2018 * Nespecifikováno</v>
      </c>
      <c r="M562" s="979" t="s">
        <v>1640</v>
      </c>
      <c r="N562" s="963">
        <v>0</v>
      </c>
      <c r="O562" s="963" t="s">
        <v>258</v>
      </c>
      <c r="P562" s="950">
        <v>18656294</v>
      </c>
      <c r="Q562" s="950">
        <v>335879</v>
      </c>
      <c r="R562" s="739" t="str">
        <f t="shared" si="19"/>
        <v>07</v>
      </c>
      <c r="S562" s="695" t="str">
        <f t="shared" si="20"/>
        <v>2018</v>
      </c>
      <c r="T562" s="695" t="str">
        <f>VLOOKUP(R562,ZemeData!$B$537:$C$548,2,0)</f>
        <v>VII</v>
      </c>
      <c r="U562" s="695" t="str">
        <f>VLOOKUP(O562,ZemeData!$B$524:$C$533,2,0)</f>
        <v xml:space="preserve"> * Nespecifikováno</v>
      </c>
      <c r="V562" s="721"/>
    </row>
    <row r="563" spans="1:22" x14ac:dyDescent="0.2">
      <c r="A563" s="737" t="str">
        <f t="shared" si="12"/>
        <v>VII2018 ** Státy ESVO</v>
      </c>
      <c r="B563" s="979" t="s">
        <v>1640</v>
      </c>
      <c r="C563" s="963">
        <v>2</v>
      </c>
      <c r="D563" s="963" t="s">
        <v>254</v>
      </c>
      <c r="E563" s="950">
        <v>30601431</v>
      </c>
      <c r="F563" s="950">
        <v>3974734</v>
      </c>
      <c r="G563" s="887" t="str">
        <f t="shared" si="13"/>
        <v>07</v>
      </c>
      <c r="H563" s="867" t="str">
        <f t="shared" si="18"/>
        <v>2018</v>
      </c>
      <c r="I563" s="867" t="str">
        <f>VLOOKUP(G563,ZemeData!$B$537:$C$548,2,0)</f>
        <v>VII</v>
      </c>
      <c r="J563" s="867" t="str">
        <f>VLOOKUP(D563,ZemeData!$E$524:$F$533,2,0)</f>
        <v xml:space="preserve"> ** Státy ESVO</v>
      </c>
      <c r="K563" s="868"/>
      <c r="L563" s="888" t="str">
        <f t="shared" si="15"/>
        <v>VII2018 ** Státy ESVO</v>
      </c>
      <c r="M563" s="979" t="s">
        <v>1640</v>
      </c>
      <c r="N563" s="963">
        <v>2</v>
      </c>
      <c r="O563" s="963" t="s">
        <v>254</v>
      </c>
      <c r="P563" s="950">
        <v>40374522</v>
      </c>
      <c r="Q563" s="950">
        <v>5641195</v>
      </c>
      <c r="R563" s="739" t="str">
        <f t="shared" si="19"/>
        <v>07</v>
      </c>
      <c r="S563" s="695" t="str">
        <f t="shared" si="20"/>
        <v>2018</v>
      </c>
      <c r="T563" s="695" t="str">
        <f>VLOOKUP(R563,ZemeData!$B$537:$C$548,2,0)</f>
        <v>VII</v>
      </c>
      <c r="U563" s="695" t="str">
        <f>VLOOKUP(O563,ZemeData!$B$524:$C$533,2,0)</f>
        <v xml:space="preserve"> ** Státy ESVO</v>
      </c>
      <c r="V563" s="721"/>
    </row>
    <row r="564" spans="1:22" x14ac:dyDescent="0.2">
      <c r="A564" s="737" t="str">
        <f t="shared" si="12"/>
        <v>VII2018 Dovoz ze zemí OECD</v>
      </c>
      <c r="B564" s="979" t="s">
        <v>1640</v>
      </c>
      <c r="C564" s="963">
        <v>4</v>
      </c>
      <c r="D564" s="963" t="s">
        <v>255</v>
      </c>
      <c r="E564" s="950">
        <v>4729790099</v>
      </c>
      <c r="F564" s="950">
        <v>225020238</v>
      </c>
      <c r="G564" s="887" t="str">
        <f t="shared" si="13"/>
        <v>07</v>
      </c>
      <c r="H564" s="867" t="str">
        <f t="shared" si="18"/>
        <v>2018</v>
      </c>
      <c r="I564" s="867" t="str">
        <f>VLOOKUP(G564,ZemeData!$B$537:$C$548,2,0)</f>
        <v>VII</v>
      </c>
      <c r="J564" s="867" t="str">
        <f>VLOOKUP(D564,ZemeData!$E$524:$F$533,2,0)</f>
        <v xml:space="preserve"> Dovoz ze zemí OECD</v>
      </c>
      <c r="K564" s="868"/>
      <c r="L564" s="888" t="str">
        <f t="shared" si="15"/>
        <v>VII2018 Vývoz do zemí OECD</v>
      </c>
      <c r="M564" s="979" t="s">
        <v>1640</v>
      </c>
      <c r="N564" s="963">
        <v>4</v>
      </c>
      <c r="O564" s="963" t="s">
        <v>255</v>
      </c>
      <c r="P564" s="950">
        <v>5483881446</v>
      </c>
      <c r="Q564" s="950">
        <v>291931948</v>
      </c>
      <c r="R564" s="739" t="str">
        <f t="shared" si="19"/>
        <v>07</v>
      </c>
      <c r="S564" s="695" t="str">
        <f t="shared" si="20"/>
        <v>2018</v>
      </c>
      <c r="T564" s="695" t="str">
        <f>VLOOKUP(R564,ZemeData!$B$537:$C$548,2,0)</f>
        <v>VII</v>
      </c>
      <c r="U564" s="695" t="str">
        <f>VLOOKUP(O564,ZemeData!$B$524:$C$533,2,0)</f>
        <v xml:space="preserve"> Vývoz do zemí OECD</v>
      </c>
      <c r="V564" s="721"/>
    </row>
    <row r="565" spans="1:22" x14ac:dyDescent="0.2">
      <c r="A565" s="737" t="str">
        <f t="shared" si="12"/>
        <v>VII2018 * Ostatní */</v>
      </c>
      <c r="B565" s="979" t="s">
        <v>1640</v>
      </c>
      <c r="C565" s="963">
        <v>8</v>
      </c>
      <c r="D565" s="963" t="s">
        <v>259</v>
      </c>
      <c r="E565" s="950">
        <v>148897586</v>
      </c>
      <c r="F565" s="950">
        <v>48846115</v>
      </c>
      <c r="G565" s="887" t="str">
        <f t="shared" si="13"/>
        <v>07</v>
      </c>
      <c r="H565" s="867" t="str">
        <f t="shared" si="18"/>
        <v>2018</v>
      </c>
      <c r="I565" s="867" t="str">
        <f>VLOOKUP(G565,ZemeData!$B$537:$C$548,2,0)</f>
        <v>VII</v>
      </c>
      <c r="J565" s="867" t="str">
        <f>VLOOKUP(D565,ZemeData!$E$524:$F$533,2,0)</f>
        <v xml:space="preserve"> * Ostatní */</v>
      </c>
      <c r="K565" s="868"/>
      <c r="L565" s="888" t="str">
        <f t="shared" si="15"/>
        <v>VII2018 * Ostatní */</v>
      </c>
      <c r="M565" s="979" t="s">
        <v>1640</v>
      </c>
      <c r="N565" s="963">
        <v>8</v>
      </c>
      <c r="O565" s="963" t="s">
        <v>259</v>
      </c>
      <c r="P565" s="950">
        <v>45337916</v>
      </c>
      <c r="Q565" s="950">
        <v>5918152</v>
      </c>
      <c r="R565" s="739" t="str">
        <f t="shared" si="19"/>
        <v>07</v>
      </c>
      <c r="S565" s="695" t="str">
        <f t="shared" si="20"/>
        <v>2018</v>
      </c>
      <c r="T565" s="695" t="str">
        <f>VLOOKUP(R565,ZemeData!$B$537:$C$548,2,0)</f>
        <v>VII</v>
      </c>
      <c r="U565" s="695" t="str">
        <f>VLOOKUP(O565,ZemeData!$B$524:$C$533,2,0)</f>
        <v xml:space="preserve"> * Ostatní */</v>
      </c>
      <c r="V565" s="721"/>
    </row>
    <row r="566" spans="1:22" ht="25.5" x14ac:dyDescent="0.2">
      <c r="A566" s="737" t="str">
        <f t="shared" si="12"/>
        <v>VII2018 * Rozvojové země</v>
      </c>
      <c r="B566" s="979" t="s">
        <v>1640</v>
      </c>
      <c r="C566" s="963">
        <v>10</v>
      </c>
      <c r="D566" s="963" t="s">
        <v>260</v>
      </c>
      <c r="E566" s="950">
        <v>197457669</v>
      </c>
      <c r="F566" s="950">
        <v>26211288</v>
      </c>
      <c r="G566" s="887" t="str">
        <f t="shared" si="13"/>
        <v>07</v>
      </c>
      <c r="H566" s="867" t="str">
        <f t="shared" si="18"/>
        <v>2018</v>
      </c>
      <c r="I566" s="867" t="str">
        <f>VLOOKUP(G566,ZemeData!$B$537:$C$548,2,0)</f>
        <v>VII</v>
      </c>
      <c r="J566" s="867" t="str">
        <f>VLOOKUP(D566,ZemeData!$E$524:$F$533,2,0)</f>
        <v xml:space="preserve"> * Rozvojové země</v>
      </c>
      <c r="K566" s="868"/>
      <c r="L566" s="888" t="str">
        <f t="shared" si="15"/>
        <v>VII2018 * Rozvojové země</v>
      </c>
      <c r="M566" s="979" t="s">
        <v>1640</v>
      </c>
      <c r="N566" s="963">
        <v>10</v>
      </c>
      <c r="O566" s="963" t="s">
        <v>260</v>
      </c>
      <c r="P566" s="950">
        <v>86498972</v>
      </c>
      <c r="Q566" s="950">
        <v>12638140</v>
      </c>
      <c r="R566" s="739" t="str">
        <f t="shared" si="19"/>
        <v>07</v>
      </c>
      <c r="S566" s="695" t="str">
        <f t="shared" si="20"/>
        <v>2018</v>
      </c>
      <c r="T566" s="695" t="str">
        <f>VLOOKUP(R566,ZemeData!$B$537:$C$548,2,0)</f>
        <v>VII</v>
      </c>
      <c r="U566" s="695" t="str">
        <f>VLOOKUP(O566,ZemeData!$B$524:$C$533,2,0)</f>
        <v xml:space="preserve"> * Rozvojové země</v>
      </c>
      <c r="V566" s="721"/>
    </row>
    <row r="567" spans="1:22" ht="25.5" x14ac:dyDescent="0.2">
      <c r="A567" s="737" t="str">
        <f t="shared" si="12"/>
        <v>VII2018 ** Ostatní státy s vyspělou</v>
      </c>
      <c r="B567" s="979" t="s">
        <v>1640</v>
      </c>
      <c r="C567" s="963">
        <v>32</v>
      </c>
      <c r="D567" s="963" t="s">
        <v>256</v>
      </c>
      <c r="E567" s="950">
        <v>149834178</v>
      </c>
      <c r="F567" s="950">
        <v>18509524</v>
      </c>
      <c r="G567" s="887" t="str">
        <f t="shared" si="13"/>
        <v>07</v>
      </c>
      <c r="H567" s="867" t="str">
        <f t="shared" si="18"/>
        <v>2018</v>
      </c>
      <c r="I567" s="867" t="str">
        <f>VLOOKUP(G567,ZemeData!$B$537:$C$548,2,0)</f>
        <v>VII</v>
      </c>
      <c r="J567" s="867" t="str">
        <f>VLOOKUP(D567,ZemeData!$E$524:$F$533,2,0)</f>
        <v xml:space="preserve"> ** Ostatní státy s vyspělou</v>
      </c>
      <c r="K567" s="868"/>
      <c r="L567" s="888" t="str">
        <f t="shared" si="15"/>
        <v>VII2018 ** Ostatní státy s vyspělou</v>
      </c>
      <c r="M567" s="979" t="s">
        <v>1640</v>
      </c>
      <c r="N567" s="963">
        <v>32</v>
      </c>
      <c r="O567" s="963" t="s">
        <v>256</v>
      </c>
      <c r="P567" s="950">
        <v>98107501</v>
      </c>
      <c r="Q567" s="950">
        <v>16298092</v>
      </c>
      <c r="R567" s="739" t="str">
        <f t="shared" si="19"/>
        <v>07</v>
      </c>
      <c r="S567" s="695" t="str">
        <f t="shared" si="20"/>
        <v>2018</v>
      </c>
      <c r="T567" s="695" t="str">
        <f>VLOOKUP(R567,ZemeData!$B$537:$C$548,2,0)</f>
        <v>VII</v>
      </c>
      <c r="U567" s="695" t="str">
        <f>VLOOKUP(O567,ZemeData!$B$524:$C$533,2,0)</f>
        <v xml:space="preserve"> ** Ostatní státy s vyspělou</v>
      </c>
      <c r="V567" s="721"/>
    </row>
    <row r="568" spans="1:22" ht="51" x14ac:dyDescent="0.2">
      <c r="A568" s="737" t="str">
        <f t="shared" si="12"/>
        <v xml:space="preserve">VII2018 * Společenství </v>
      </c>
      <c r="B568" s="979" t="s">
        <v>1640</v>
      </c>
      <c r="C568" s="963">
        <v>55</v>
      </c>
      <c r="D568" s="963" t="s">
        <v>1701</v>
      </c>
      <c r="E568" s="950">
        <v>1646891530</v>
      </c>
      <c r="F568" s="950">
        <v>17737260</v>
      </c>
      <c r="G568" s="887" t="str">
        <f t="shared" si="13"/>
        <v>07</v>
      </c>
      <c r="H568" s="867" t="str">
        <f t="shared" si="18"/>
        <v>2018</v>
      </c>
      <c r="I568" s="867" t="str">
        <f>VLOOKUP(G568,ZemeData!$B$537:$C$548,2,0)</f>
        <v>VII</v>
      </c>
      <c r="J568" s="867" t="str">
        <f>VLOOKUP(D568,ZemeData!$E$524:$F$533,2,0)</f>
        <v xml:space="preserve"> * Společenství </v>
      </c>
      <c r="K568" s="868"/>
      <c r="L568" s="888" t="str">
        <f t="shared" si="15"/>
        <v xml:space="preserve">VII2018 * Společenství </v>
      </c>
      <c r="M568" s="979" t="s">
        <v>1640</v>
      </c>
      <c r="N568" s="963">
        <v>55</v>
      </c>
      <c r="O568" s="963" t="s">
        <v>1701</v>
      </c>
      <c r="P568" s="950">
        <v>77456774</v>
      </c>
      <c r="Q568" s="950">
        <v>10454994</v>
      </c>
      <c r="R568" s="739" t="str">
        <f t="shared" si="19"/>
        <v>07</v>
      </c>
      <c r="S568" s="695" t="str">
        <f t="shared" si="20"/>
        <v>2018</v>
      </c>
      <c r="T568" s="695" t="str">
        <f>VLOOKUP(R568,ZemeData!$B$537:$C$548,2,0)</f>
        <v>VII</v>
      </c>
      <c r="U568" s="695" t="str">
        <f>VLOOKUP(O568,ZemeData!$B$524:$C$533,2,0)</f>
        <v xml:space="preserve"> * Společenství </v>
      </c>
      <c r="V568" s="721"/>
    </row>
    <row r="569" spans="1:22" x14ac:dyDescent="0.2">
      <c r="A569" s="737" t="str">
        <f t="shared" si="12"/>
        <v>VII2018 ** Státy EU 28</v>
      </c>
      <c r="B569" s="979" t="s">
        <v>1640</v>
      </c>
      <c r="C569" s="963">
        <v>56</v>
      </c>
      <c r="D569" s="963" t="s">
        <v>257</v>
      </c>
      <c r="E569" s="950">
        <v>4626248400</v>
      </c>
      <c r="F569" s="950">
        <v>200845114</v>
      </c>
      <c r="G569" s="887" t="str">
        <f t="shared" si="13"/>
        <v>07</v>
      </c>
      <c r="H569" s="867" t="str">
        <f t="shared" si="18"/>
        <v>2018</v>
      </c>
      <c r="I569" s="867" t="str">
        <f>VLOOKUP(G569,ZemeData!$B$537:$C$548,2,0)</f>
        <v>VII</v>
      </c>
      <c r="J569" s="867" t="str">
        <f>VLOOKUP(D569,ZemeData!$E$524:$F$533,2,0)</f>
        <v xml:space="preserve"> ** Státy EU 28</v>
      </c>
      <c r="K569" s="868"/>
      <c r="L569" s="888" t="str">
        <f t="shared" si="15"/>
        <v>VII2018 ** Státy EU 28</v>
      </c>
      <c r="M569" s="979" t="s">
        <v>1640</v>
      </c>
      <c r="N569" s="963">
        <v>56</v>
      </c>
      <c r="O569" s="963" t="s">
        <v>257</v>
      </c>
      <c r="P569" s="950">
        <v>5479475783</v>
      </c>
      <c r="Q569" s="950">
        <v>278105314</v>
      </c>
      <c r="R569" s="739" t="str">
        <f t="shared" si="19"/>
        <v>07</v>
      </c>
      <c r="S569" s="695" t="str">
        <f t="shared" si="20"/>
        <v>2018</v>
      </c>
      <c r="T569" s="695" t="str">
        <f>VLOOKUP(R569,ZemeData!$B$537:$C$548,2,0)</f>
        <v>VII</v>
      </c>
      <c r="U569" s="695" t="str">
        <f>VLOOKUP(O569,ZemeData!$B$524:$C$533,2,0)</f>
        <v xml:space="preserve"> ** Státy EU 28</v>
      </c>
      <c r="V569" s="721"/>
    </row>
    <row r="570" spans="1:22" ht="25.5" x14ac:dyDescent="0.2">
      <c r="A570" s="737" t="str">
        <f t="shared" si="12"/>
        <v xml:space="preserve">VII2018 * Státy s vyspělou tržní  </v>
      </c>
      <c r="B570" s="979" t="s">
        <v>1640</v>
      </c>
      <c r="C570" s="963">
        <v>58</v>
      </c>
      <c r="D570" s="963" t="s">
        <v>262</v>
      </c>
      <c r="E570" s="950">
        <v>4806684009</v>
      </c>
      <c r="F570" s="950">
        <v>223329371</v>
      </c>
      <c r="G570" s="887" t="str">
        <f t="shared" si="13"/>
        <v>07</v>
      </c>
      <c r="H570" s="867" t="str">
        <f t="shared" si="18"/>
        <v>2018</v>
      </c>
      <c r="I570" s="867" t="str">
        <f>VLOOKUP(G570,ZemeData!$B$537:$C$548,2,0)</f>
        <v>VII</v>
      </c>
      <c r="J570" s="867" t="str">
        <f>VLOOKUP(D570,ZemeData!$E$524:$F$533,2,0)</f>
        <v xml:space="preserve"> * Státy s vyspělou tržní  </v>
      </c>
      <c r="K570" s="868"/>
      <c r="L570" s="888" t="str">
        <f t="shared" si="15"/>
        <v xml:space="preserve">VII2018 * Státy s vyspělou tržní  </v>
      </c>
      <c r="M570" s="979" t="s">
        <v>1640</v>
      </c>
      <c r="N570" s="963">
        <v>58</v>
      </c>
      <c r="O570" s="963" t="s">
        <v>262</v>
      </c>
      <c r="P570" s="950">
        <v>5617957806</v>
      </c>
      <c r="Q570" s="950">
        <v>300044601</v>
      </c>
      <c r="R570" s="739" t="str">
        <f t="shared" si="19"/>
        <v>07</v>
      </c>
      <c r="S570" s="695" t="str">
        <f t="shared" si="20"/>
        <v>2018</v>
      </c>
      <c r="T570" s="695" t="str">
        <f>VLOOKUP(R570,ZemeData!$B$537:$C$548,2,0)</f>
        <v>VII</v>
      </c>
      <c r="U570" s="695" t="str">
        <f>VLOOKUP(O570,ZemeData!$B$524:$C$533,2,0)</f>
        <v xml:space="preserve"> * Státy s vyspělou tržní  </v>
      </c>
      <c r="V570" s="721"/>
    </row>
    <row r="571" spans="1:22" ht="25.5" x14ac:dyDescent="0.2">
      <c r="A571" s="737" t="str">
        <f t="shared" si="12"/>
        <v xml:space="preserve">VII2018 * Státy s </v>
      </c>
      <c r="B571" s="979" t="s">
        <v>1640</v>
      </c>
      <c r="C571" s="963">
        <v>59</v>
      </c>
      <c r="D571" s="963" t="s">
        <v>263</v>
      </c>
      <c r="E571" s="950">
        <v>42357782</v>
      </c>
      <c r="F571" s="950">
        <v>2075208</v>
      </c>
      <c r="G571" s="887" t="str">
        <f t="shared" si="13"/>
        <v>07</v>
      </c>
      <c r="H571" s="867" t="str">
        <f t="shared" si="18"/>
        <v>2018</v>
      </c>
      <c r="I571" s="867" t="str">
        <f>VLOOKUP(G571,ZemeData!$B$537:$C$548,2,0)</f>
        <v>VII</v>
      </c>
      <c r="J571" s="867" t="str">
        <f>VLOOKUP(D571,ZemeData!$E$524:$F$533,2,0)</f>
        <v xml:space="preserve"> * Státy s </v>
      </c>
      <c r="K571" s="868"/>
      <c r="L571" s="888" t="str">
        <f t="shared" si="15"/>
        <v xml:space="preserve">VII2018 * Státy s </v>
      </c>
      <c r="M571" s="979" t="s">
        <v>1640</v>
      </c>
      <c r="N571" s="963">
        <v>59</v>
      </c>
      <c r="O571" s="963" t="s">
        <v>263</v>
      </c>
      <c r="P571" s="950">
        <v>35939701</v>
      </c>
      <c r="Q571" s="950">
        <v>1966416</v>
      </c>
      <c r="R571" s="739" t="str">
        <f t="shared" si="19"/>
        <v>07</v>
      </c>
      <c r="S571" s="695" t="str">
        <f t="shared" si="20"/>
        <v>2018</v>
      </c>
      <c r="T571" s="695" t="str">
        <f>VLOOKUP(R571,ZemeData!$B$537:$C$548,2,0)</f>
        <v>VII</v>
      </c>
      <c r="U571" s="695" t="str">
        <f>VLOOKUP(O571,ZemeData!$B$524:$C$533,2,0)</f>
        <v xml:space="preserve"> * Státy s </v>
      </c>
      <c r="V571" s="721"/>
    </row>
    <row r="572" spans="1:22" x14ac:dyDescent="0.2">
      <c r="A572" s="737" t="str">
        <f t="shared" si="12"/>
        <v>VIII2018 * Nespecifikováno</v>
      </c>
      <c r="B572" s="979" t="s">
        <v>1644</v>
      </c>
      <c r="C572" s="963">
        <v>0</v>
      </c>
      <c r="D572" s="963" t="s">
        <v>258</v>
      </c>
      <c r="E572" s="950">
        <v>52594318</v>
      </c>
      <c r="F572" s="950">
        <v>1526741</v>
      </c>
      <c r="G572" s="887" t="str">
        <f t="shared" si="13"/>
        <v>08</v>
      </c>
      <c r="H572" s="867" t="str">
        <f t="shared" si="18"/>
        <v>2018</v>
      </c>
      <c r="I572" s="867" t="str">
        <f>VLOOKUP(G572,ZemeData!$B$537:$C$548,2,0)</f>
        <v>VIII</v>
      </c>
      <c r="J572" s="867" t="str">
        <f>VLOOKUP(D572,ZemeData!$E$524:$F$533,2,0)</f>
        <v xml:space="preserve"> * Nespecifikováno</v>
      </c>
      <c r="K572" s="868"/>
      <c r="L572" s="888" t="str">
        <f t="shared" si="15"/>
        <v>VIII2018 * Nespecifikováno</v>
      </c>
      <c r="M572" s="979" t="s">
        <v>1644</v>
      </c>
      <c r="N572" s="963">
        <v>0</v>
      </c>
      <c r="O572" s="963" t="s">
        <v>258</v>
      </c>
      <c r="P572" s="950">
        <v>17279261</v>
      </c>
      <c r="Q572" s="950">
        <v>337612</v>
      </c>
      <c r="R572" s="739" t="str">
        <f t="shared" si="19"/>
        <v>08</v>
      </c>
      <c r="S572" s="695" t="str">
        <f t="shared" si="20"/>
        <v>2018</v>
      </c>
      <c r="T572" s="695" t="str">
        <f>VLOOKUP(R572,ZemeData!$B$537:$C$548,2,0)</f>
        <v>VIII</v>
      </c>
      <c r="U572" s="695" t="str">
        <f>VLOOKUP(O572,ZemeData!$B$524:$C$533,2,0)</f>
        <v xml:space="preserve"> * Nespecifikováno</v>
      </c>
      <c r="V572" s="721"/>
    </row>
    <row r="573" spans="1:22" x14ac:dyDescent="0.2">
      <c r="A573" s="737" t="str">
        <f t="shared" si="12"/>
        <v>VIII2018 ** Státy ESVO</v>
      </c>
      <c r="B573" s="979" t="s">
        <v>1644</v>
      </c>
      <c r="C573" s="963">
        <v>2</v>
      </c>
      <c r="D573" s="963" t="s">
        <v>254</v>
      </c>
      <c r="E573" s="950">
        <v>27895056</v>
      </c>
      <c r="F573" s="950">
        <v>3708533</v>
      </c>
      <c r="G573" s="887" t="str">
        <f t="shared" si="13"/>
        <v>08</v>
      </c>
      <c r="H573" s="867" t="str">
        <f t="shared" si="18"/>
        <v>2018</v>
      </c>
      <c r="I573" s="867" t="str">
        <f>VLOOKUP(G573,ZemeData!$B$537:$C$548,2,0)</f>
        <v>VIII</v>
      </c>
      <c r="J573" s="867" t="str">
        <f>VLOOKUP(D573,ZemeData!$E$524:$F$533,2,0)</f>
        <v xml:space="preserve"> ** Státy ESVO</v>
      </c>
      <c r="K573" s="868"/>
      <c r="L573" s="888" t="str">
        <f t="shared" si="15"/>
        <v>VIII2018 ** Státy ESVO</v>
      </c>
      <c r="M573" s="979" t="s">
        <v>1644</v>
      </c>
      <c r="N573" s="963">
        <v>2</v>
      </c>
      <c r="O573" s="963" t="s">
        <v>254</v>
      </c>
      <c r="P573" s="950">
        <v>41826580</v>
      </c>
      <c r="Q573" s="950">
        <v>6041205</v>
      </c>
      <c r="R573" s="739" t="str">
        <f t="shared" si="19"/>
        <v>08</v>
      </c>
      <c r="S573" s="695" t="str">
        <f t="shared" si="20"/>
        <v>2018</v>
      </c>
      <c r="T573" s="695" t="str">
        <f>VLOOKUP(R573,ZemeData!$B$537:$C$548,2,0)</f>
        <v>VIII</v>
      </c>
      <c r="U573" s="695" t="str">
        <f>VLOOKUP(O573,ZemeData!$B$524:$C$533,2,0)</f>
        <v xml:space="preserve"> ** Státy ESVO</v>
      </c>
      <c r="V573" s="721"/>
    </row>
    <row r="574" spans="1:22" x14ac:dyDescent="0.2">
      <c r="A574" s="737" t="str">
        <f t="shared" si="12"/>
        <v>VIII2018 Dovoz ze zemí OECD</v>
      </c>
      <c r="B574" s="979" t="s">
        <v>1644</v>
      </c>
      <c r="C574" s="963">
        <v>4</v>
      </c>
      <c r="D574" s="963" t="s">
        <v>255</v>
      </c>
      <c r="E574" s="950">
        <v>4489733127</v>
      </c>
      <c r="F574" s="950">
        <v>229069774</v>
      </c>
      <c r="G574" s="887" t="str">
        <f t="shared" si="13"/>
        <v>08</v>
      </c>
      <c r="H574" s="867" t="str">
        <f t="shared" si="18"/>
        <v>2018</v>
      </c>
      <c r="I574" s="867" t="str">
        <f>VLOOKUP(G574,ZemeData!$B$537:$C$548,2,0)</f>
        <v>VIII</v>
      </c>
      <c r="J574" s="867" t="str">
        <f>VLOOKUP(D574,ZemeData!$E$524:$F$533,2,0)</f>
        <v xml:space="preserve"> Dovoz ze zemí OECD</v>
      </c>
      <c r="K574" s="868"/>
      <c r="L574" s="888" t="str">
        <f t="shared" si="15"/>
        <v>VIII2018 Vývoz do zemí OECD</v>
      </c>
      <c r="M574" s="979" t="s">
        <v>1644</v>
      </c>
      <c r="N574" s="963">
        <v>4</v>
      </c>
      <c r="O574" s="963" t="s">
        <v>255</v>
      </c>
      <c r="P574" s="950">
        <v>5769025570</v>
      </c>
      <c r="Q574" s="950">
        <v>297052211</v>
      </c>
      <c r="R574" s="739" t="str">
        <f t="shared" si="19"/>
        <v>08</v>
      </c>
      <c r="S574" s="695" t="str">
        <f t="shared" si="20"/>
        <v>2018</v>
      </c>
      <c r="T574" s="695" t="str">
        <f>VLOOKUP(R574,ZemeData!$B$537:$C$548,2,0)</f>
        <v>VIII</v>
      </c>
      <c r="U574" s="695" t="str">
        <f>VLOOKUP(O574,ZemeData!$B$524:$C$533,2,0)</f>
        <v xml:space="preserve"> Vývoz do zemí OECD</v>
      </c>
      <c r="V574" s="721"/>
    </row>
    <row r="575" spans="1:22" x14ac:dyDescent="0.2">
      <c r="A575" s="737" t="str">
        <f t="shared" ref="A575:A625" si="21">CONCATENATE(I575,H575,J575)</f>
        <v>VIII2018 * Ostatní */</v>
      </c>
      <c r="B575" s="979" t="s">
        <v>1644</v>
      </c>
      <c r="C575" s="963">
        <v>8</v>
      </c>
      <c r="D575" s="963" t="s">
        <v>259</v>
      </c>
      <c r="E575" s="950">
        <v>137044391</v>
      </c>
      <c r="F575" s="950">
        <v>50960775</v>
      </c>
      <c r="G575" s="887" t="str">
        <f t="shared" ref="G575:G624" si="22">LEFT(B575,2)</f>
        <v>08</v>
      </c>
      <c r="H575" s="867" t="str">
        <f t="shared" si="18"/>
        <v>2018</v>
      </c>
      <c r="I575" s="867" t="str">
        <f>VLOOKUP(G575,ZemeData!$B$537:$C$548,2,0)</f>
        <v>VIII</v>
      </c>
      <c r="J575" s="867" t="str">
        <f>VLOOKUP(D575,ZemeData!$E$524:$F$533,2,0)</f>
        <v xml:space="preserve"> * Ostatní */</v>
      </c>
      <c r="K575" s="868"/>
      <c r="L575" s="888" t="str">
        <f t="shared" ref="L575:L625" si="23">CONCATENATE(T575,S575,U575)</f>
        <v>VIII2018 * Ostatní */</v>
      </c>
      <c r="M575" s="979" t="s">
        <v>1644</v>
      </c>
      <c r="N575" s="963">
        <v>8</v>
      </c>
      <c r="O575" s="963" t="s">
        <v>259</v>
      </c>
      <c r="P575" s="950">
        <v>47250046</v>
      </c>
      <c r="Q575" s="950">
        <v>5107861</v>
      </c>
      <c r="R575" s="739" t="str">
        <f t="shared" si="19"/>
        <v>08</v>
      </c>
      <c r="S575" s="695" t="str">
        <f t="shared" si="20"/>
        <v>2018</v>
      </c>
      <c r="T575" s="695" t="str">
        <f>VLOOKUP(R575,ZemeData!$B$537:$C$548,2,0)</f>
        <v>VIII</v>
      </c>
      <c r="U575" s="695" t="str">
        <f>VLOOKUP(O575,ZemeData!$B$524:$C$533,2,0)</f>
        <v xml:space="preserve"> * Ostatní */</v>
      </c>
      <c r="V575" s="721"/>
    </row>
    <row r="576" spans="1:22" ht="25.5" x14ac:dyDescent="0.2">
      <c r="A576" s="737" t="str">
        <f t="shared" si="21"/>
        <v>VIII2018 * Rozvojové země</v>
      </c>
      <c r="B576" s="979" t="s">
        <v>1644</v>
      </c>
      <c r="C576" s="963">
        <v>10</v>
      </c>
      <c r="D576" s="963" t="s">
        <v>260</v>
      </c>
      <c r="E576" s="950">
        <v>178762117</v>
      </c>
      <c r="F576" s="950">
        <v>28128570</v>
      </c>
      <c r="G576" s="887" t="str">
        <f t="shared" si="22"/>
        <v>08</v>
      </c>
      <c r="H576" s="867" t="str">
        <f t="shared" si="18"/>
        <v>2018</v>
      </c>
      <c r="I576" s="867" t="str">
        <f>VLOOKUP(G576,ZemeData!$B$537:$C$548,2,0)</f>
        <v>VIII</v>
      </c>
      <c r="J576" s="867" t="str">
        <f>VLOOKUP(D576,ZemeData!$E$524:$F$533,2,0)</f>
        <v xml:space="preserve"> * Rozvojové země</v>
      </c>
      <c r="K576" s="868"/>
      <c r="L576" s="888" t="str">
        <f t="shared" si="23"/>
        <v>VIII2018 * Rozvojové země</v>
      </c>
      <c r="M576" s="979" t="s">
        <v>1644</v>
      </c>
      <c r="N576" s="963">
        <v>10</v>
      </c>
      <c r="O576" s="963" t="s">
        <v>260</v>
      </c>
      <c r="P576" s="950">
        <v>97133986</v>
      </c>
      <c r="Q576" s="950">
        <v>14791074</v>
      </c>
      <c r="R576" s="739" t="str">
        <f t="shared" si="19"/>
        <v>08</v>
      </c>
      <c r="S576" s="695" t="str">
        <f t="shared" si="20"/>
        <v>2018</v>
      </c>
      <c r="T576" s="695" t="str">
        <f>VLOOKUP(R576,ZemeData!$B$537:$C$548,2,0)</f>
        <v>VIII</v>
      </c>
      <c r="U576" s="695" t="str">
        <f>VLOOKUP(O576,ZemeData!$B$524:$C$533,2,0)</f>
        <v xml:space="preserve"> * Rozvojové země</v>
      </c>
      <c r="V576" s="721"/>
    </row>
    <row r="577" spans="1:22" ht="25.5" x14ac:dyDescent="0.2">
      <c r="A577" s="737" t="str">
        <f t="shared" si="21"/>
        <v>VIII2018 ** Ostatní státy s vyspělou</v>
      </c>
      <c r="B577" s="979" t="s">
        <v>1644</v>
      </c>
      <c r="C577" s="963">
        <v>32</v>
      </c>
      <c r="D577" s="963" t="s">
        <v>256</v>
      </c>
      <c r="E577" s="950">
        <v>172456891</v>
      </c>
      <c r="F577" s="950">
        <v>18895153</v>
      </c>
      <c r="G577" s="887" t="str">
        <f t="shared" si="22"/>
        <v>08</v>
      </c>
      <c r="H577" s="867" t="str">
        <f t="shared" si="18"/>
        <v>2018</v>
      </c>
      <c r="I577" s="867" t="str">
        <f>VLOOKUP(G577,ZemeData!$B$537:$C$548,2,0)</f>
        <v>VIII</v>
      </c>
      <c r="J577" s="867" t="str">
        <f>VLOOKUP(D577,ZemeData!$E$524:$F$533,2,0)</f>
        <v xml:space="preserve"> ** Ostatní státy s vyspělou</v>
      </c>
      <c r="K577" s="868"/>
      <c r="L577" s="888" t="str">
        <f t="shared" si="23"/>
        <v>VIII2018 ** Ostatní státy s vyspělou</v>
      </c>
      <c r="M577" s="979" t="s">
        <v>1644</v>
      </c>
      <c r="N577" s="963">
        <v>32</v>
      </c>
      <c r="O577" s="963" t="s">
        <v>256</v>
      </c>
      <c r="P577" s="950">
        <v>109259816</v>
      </c>
      <c r="Q577" s="950">
        <v>17749106</v>
      </c>
      <c r="R577" s="739" t="str">
        <f t="shared" si="19"/>
        <v>08</v>
      </c>
      <c r="S577" s="695" t="str">
        <f t="shared" si="20"/>
        <v>2018</v>
      </c>
      <c r="T577" s="695" t="str">
        <f>VLOOKUP(R577,ZemeData!$B$537:$C$548,2,0)</f>
        <v>VIII</v>
      </c>
      <c r="U577" s="695" t="str">
        <f>VLOOKUP(O577,ZemeData!$B$524:$C$533,2,0)</f>
        <v xml:space="preserve"> ** Ostatní státy s vyspělou</v>
      </c>
      <c r="V577" s="721"/>
    </row>
    <row r="578" spans="1:22" ht="51" x14ac:dyDescent="0.2">
      <c r="A578" s="737" t="str">
        <f t="shared" si="21"/>
        <v xml:space="preserve">VIII2018 * Společenství </v>
      </c>
      <c r="B578" s="979" t="s">
        <v>1644</v>
      </c>
      <c r="C578" s="963">
        <v>55</v>
      </c>
      <c r="D578" s="963" t="s">
        <v>1701</v>
      </c>
      <c r="E578" s="950">
        <v>1950428732</v>
      </c>
      <c r="F578" s="950">
        <v>18974504</v>
      </c>
      <c r="G578" s="887" t="str">
        <f t="shared" si="22"/>
        <v>08</v>
      </c>
      <c r="H578" s="867" t="str">
        <f t="shared" si="18"/>
        <v>2018</v>
      </c>
      <c r="I578" s="867" t="str">
        <f>VLOOKUP(G578,ZemeData!$B$537:$C$548,2,0)</f>
        <v>VIII</v>
      </c>
      <c r="J578" s="867" t="str">
        <f>VLOOKUP(D578,ZemeData!$E$524:$F$533,2,0)</f>
        <v xml:space="preserve"> * Společenství </v>
      </c>
      <c r="K578" s="868"/>
      <c r="L578" s="888" t="str">
        <f t="shared" si="23"/>
        <v xml:space="preserve">VIII2018 * Společenství </v>
      </c>
      <c r="M578" s="979" t="s">
        <v>1644</v>
      </c>
      <c r="N578" s="963">
        <v>55</v>
      </c>
      <c r="O578" s="963" t="s">
        <v>1701</v>
      </c>
      <c r="P578" s="950">
        <v>109709704</v>
      </c>
      <c r="Q578" s="950">
        <v>13864577</v>
      </c>
      <c r="R578" s="739" t="str">
        <f t="shared" si="19"/>
        <v>08</v>
      </c>
      <c r="S578" s="695" t="str">
        <f t="shared" si="20"/>
        <v>2018</v>
      </c>
      <c r="T578" s="695" t="str">
        <f>VLOOKUP(R578,ZemeData!$B$537:$C$548,2,0)</f>
        <v>VIII</v>
      </c>
      <c r="U578" s="695" t="str">
        <f>VLOOKUP(O578,ZemeData!$B$524:$C$533,2,0)</f>
        <v xml:space="preserve"> * Společenství </v>
      </c>
      <c r="V578" s="721"/>
    </row>
    <row r="579" spans="1:22" x14ac:dyDescent="0.2">
      <c r="A579" s="737" t="str">
        <f t="shared" si="21"/>
        <v>VIII2018 ** Státy EU 28</v>
      </c>
      <c r="B579" s="979" t="s">
        <v>1644</v>
      </c>
      <c r="C579" s="963">
        <v>56</v>
      </c>
      <c r="D579" s="963" t="s">
        <v>257</v>
      </c>
      <c r="E579" s="950">
        <v>4366158767</v>
      </c>
      <c r="F579" s="950">
        <v>204842946</v>
      </c>
      <c r="G579" s="887" t="str">
        <f t="shared" si="22"/>
        <v>08</v>
      </c>
      <c r="H579" s="867" t="str">
        <f t="shared" si="18"/>
        <v>2018</v>
      </c>
      <c r="I579" s="867" t="str">
        <f>VLOOKUP(G579,ZemeData!$B$537:$C$548,2,0)</f>
        <v>VIII</v>
      </c>
      <c r="J579" s="867" t="str">
        <f>VLOOKUP(D579,ZemeData!$E$524:$F$533,2,0)</f>
        <v xml:space="preserve"> ** Státy EU 28</v>
      </c>
      <c r="K579" s="868"/>
      <c r="L579" s="888" t="str">
        <f t="shared" si="23"/>
        <v>VIII2018 ** Státy EU 28</v>
      </c>
      <c r="M579" s="979" t="s">
        <v>1644</v>
      </c>
      <c r="N579" s="963">
        <v>56</v>
      </c>
      <c r="O579" s="963" t="s">
        <v>257</v>
      </c>
      <c r="P579" s="950">
        <v>5769025044</v>
      </c>
      <c r="Q579" s="950">
        <v>282460282</v>
      </c>
      <c r="R579" s="739" t="str">
        <f t="shared" si="19"/>
        <v>08</v>
      </c>
      <c r="S579" s="695" t="str">
        <f t="shared" si="20"/>
        <v>2018</v>
      </c>
      <c r="T579" s="695" t="str">
        <f>VLOOKUP(R579,ZemeData!$B$537:$C$548,2,0)</f>
        <v>VIII</v>
      </c>
      <c r="U579" s="695" t="str">
        <f>VLOOKUP(O579,ZemeData!$B$524:$C$533,2,0)</f>
        <v xml:space="preserve"> ** Státy EU 28</v>
      </c>
      <c r="V579" s="721"/>
    </row>
    <row r="580" spans="1:22" ht="25.5" x14ac:dyDescent="0.2">
      <c r="A580" s="737" t="str">
        <f t="shared" si="21"/>
        <v xml:space="preserve">VIII2018 * Státy s vyspělou tržní  </v>
      </c>
      <c r="B580" s="979" t="s">
        <v>1644</v>
      </c>
      <c r="C580" s="963">
        <v>58</v>
      </c>
      <c r="D580" s="963" t="s">
        <v>262</v>
      </c>
      <c r="E580" s="950">
        <v>4566510714</v>
      </c>
      <c r="F580" s="950">
        <v>227446631</v>
      </c>
      <c r="G580" s="887" t="str">
        <f t="shared" si="22"/>
        <v>08</v>
      </c>
      <c r="H580" s="867" t="str">
        <f t="shared" si="18"/>
        <v>2018</v>
      </c>
      <c r="I580" s="867" t="str">
        <f>VLOOKUP(G580,ZemeData!$B$537:$C$548,2,0)</f>
        <v>VIII</v>
      </c>
      <c r="J580" s="867" t="str">
        <f>VLOOKUP(D580,ZemeData!$E$524:$F$533,2,0)</f>
        <v xml:space="preserve"> * Státy s vyspělou tržní  </v>
      </c>
      <c r="K580" s="868"/>
      <c r="L580" s="888" t="str">
        <f t="shared" si="23"/>
        <v xml:space="preserve">VIII2018 * Státy s vyspělou tržní  </v>
      </c>
      <c r="M580" s="979" t="s">
        <v>1644</v>
      </c>
      <c r="N580" s="963">
        <v>58</v>
      </c>
      <c r="O580" s="963" t="s">
        <v>262</v>
      </c>
      <c r="P580" s="950">
        <v>5920111440</v>
      </c>
      <c r="Q580" s="950">
        <v>306250593</v>
      </c>
      <c r="R580" s="739" t="str">
        <f t="shared" si="19"/>
        <v>08</v>
      </c>
      <c r="S580" s="695" t="str">
        <f t="shared" si="20"/>
        <v>2018</v>
      </c>
      <c r="T580" s="695" t="str">
        <f>VLOOKUP(R580,ZemeData!$B$537:$C$548,2,0)</f>
        <v>VIII</v>
      </c>
      <c r="U580" s="695" t="str">
        <f>VLOOKUP(O580,ZemeData!$B$524:$C$533,2,0)</f>
        <v xml:space="preserve"> * Státy s vyspělou tržní  </v>
      </c>
      <c r="V580" s="721"/>
    </row>
    <row r="581" spans="1:22" ht="25.5" x14ac:dyDescent="0.2">
      <c r="A581" s="737" t="str">
        <f t="shared" si="21"/>
        <v xml:space="preserve">VIII2018 * Státy s </v>
      </c>
      <c r="B581" s="979" t="s">
        <v>1644</v>
      </c>
      <c r="C581" s="963">
        <v>59</v>
      </c>
      <c r="D581" s="963" t="s">
        <v>263</v>
      </c>
      <c r="E581" s="950">
        <v>37679505</v>
      </c>
      <c r="F581" s="950">
        <v>1788594</v>
      </c>
      <c r="G581" s="887" t="str">
        <f t="shared" si="22"/>
        <v>08</v>
      </c>
      <c r="H581" s="867" t="str">
        <f t="shared" si="18"/>
        <v>2018</v>
      </c>
      <c r="I581" s="867" t="str">
        <f>VLOOKUP(G581,ZemeData!$B$537:$C$548,2,0)</f>
        <v>VIII</v>
      </c>
      <c r="J581" s="867" t="str">
        <f>VLOOKUP(D581,ZemeData!$E$524:$F$533,2,0)</f>
        <v xml:space="preserve"> * Státy s </v>
      </c>
      <c r="K581" s="868"/>
      <c r="L581" s="888" t="str">
        <f t="shared" si="23"/>
        <v xml:space="preserve">VIII2018 * Státy s </v>
      </c>
      <c r="M581" s="979" t="s">
        <v>1644</v>
      </c>
      <c r="N581" s="963">
        <v>59</v>
      </c>
      <c r="O581" s="963" t="s">
        <v>263</v>
      </c>
      <c r="P581" s="950">
        <v>47045405</v>
      </c>
      <c r="Q581" s="950">
        <v>2242372</v>
      </c>
      <c r="R581" s="739" t="str">
        <f t="shared" si="19"/>
        <v>08</v>
      </c>
      <c r="S581" s="695" t="str">
        <f t="shared" si="20"/>
        <v>2018</v>
      </c>
      <c r="T581" s="695" t="str">
        <f>VLOOKUP(R581,ZemeData!$B$537:$C$548,2,0)</f>
        <v>VIII</v>
      </c>
      <c r="U581" s="695" t="str">
        <f>VLOOKUP(O581,ZemeData!$B$524:$C$533,2,0)</f>
        <v xml:space="preserve"> * Státy s </v>
      </c>
      <c r="V581" s="721"/>
    </row>
    <row r="582" spans="1:22" x14ac:dyDescent="0.2">
      <c r="A582" s="737" t="str">
        <f t="shared" si="21"/>
        <v>IX2018 * Nespecifikováno</v>
      </c>
      <c r="B582" s="979" t="s">
        <v>1645</v>
      </c>
      <c r="C582" s="963">
        <v>0</v>
      </c>
      <c r="D582" s="963" t="s">
        <v>258</v>
      </c>
      <c r="E582" s="950">
        <v>42754967</v>
      </c>
      <c r="F582" s="950">
        <v>1457662</v>
      </c>
      <c r="G582" s="887" t="str">
        <f t="shared" si="22"/>
        <v>09</v>
      </c>
      <c r="H582" s="867" t="str">
        <f t="shared" si="18"/>
        <v>2018</v>
      </c>
      <c r="I582" s="867" t="str">
        <f>VLOOKUP(G582,ZemeData!$B$537:$C$548,2,0)</f>
        <v>IX</v>
      </c>
      <c r="J582" s="867" t="str">
        <f>VLOOKUP(D582,ZemeData!$E$524:$F$533,2,0)</f>
        <v xml:space="preserve"> * Nespecifikováno</v>
      </c>
      <c r="K582" s="868"/>
      <c r="L582" s="888" t="str">
        <f t="shared" si="23"/>
        <v>IX2018 * Nespecifikováno</v>
      </c>
      <c r="M582" s="979" t="s">
        <v>1645</v>
      </c>
      <c r="N582" s="963">
        <v>0</v>
      </c>
      <c r="O582" s="963" t="s">
        <v>258</v>
      </c>
      <c r="P582" s="950">
        <v>17692263</v>
      </c>
      <c r="Q582" s="950">
        <v>320951</v>
      </c>
      <c r="R582" s="739" t="str">
        <f t="shared" si="19"/>
        <v>09</v>
      </c>
      <c r="S582" s="695" t="str">
        <f t="shared" si="20"/>
        <v>2018</v>
      </c>
      <c r="T582" s="695" t="str">
        <f>VLOOKUP(R582,ZemeData!$B$537:$C$548,2,0)</f>
        <v>IX</v>
      </c>
      <c r="U582" s="695" t="str">
        <f>VLOOKUP(O582,ZemeData!$B$524:$C$533,2,0)</f>
        <v xml:space="preserve"> * Nespecifikováno</v>
      </c>
      <c r="V582" s="721"/>
    </row>
    <row r="583" spans="1:22" x14ac:dyDescent="0.2">
      <c r="A583" s="737" t="str">
        <f t="shared" si="21"/>
        <v>IX2018 ** Státy ESVO</v>
      </c>
      <c r="B583" s="979" t="s">
        <v>1645</v>
      </c>
      <c r="C583" s="963">
        <v>2</v>
      </c>
      <c r="D583" s="963" t="s">
        <v>254</v>
      </c>
      <c r="E583" s="950">
        <v>28328108</v>
      </c>
      <c r="F583" s="950">
        <v>3796568</v>
      </c>
      <c r="G583" s="887" t="str">
        <f t="shared" si="22"/>
        <v>09</v>
      </c>
      <c r="H583" s="867" t="str">
        <f t="shared" si="18"/>
        <v>2018</v>
      </c>
      <c r="I583" s="867" t="str">
        <f>VLOOKUP(G583,ZemeData!$B$537:$C$548,2,0)</f>
        <v>IX</v>
      </c>
      <c r="J583" s="867" t="str">
        <f>VLOOKUP(D583,ZemeData!$E$524:$F$533,2,0)</f>
        <v xml:space="preserve"> ** Státy ESVO</v>
      </c>
      <c r="K583" s="868"/>
      <c r="L583" s="888" t="str">
        <f t="shared" si="23"/>
        <v>IX2018 ** Státy ESVO</v>
      </c>
      <c r="M583" s="979" t="s">
        <v>1645</v>
      </c>
      <c r="N583" s="963">
        <v>2</v>
      </c>
      <c r="O583" s="963" t="s">
        <v>254</v>
      </c>
      <c r="P583" s="950">
        <v>42102504</v>
      </c>
      <c r="Q583" s="950">
        <v>6351798</v>
      </c>
      <c r="R583" s="739" t="str">
        <f t="shared" si="19"/>
        <v>09</v>
      </c>
      <c r="S583" s="695" t="str">
        <f t="shared" si="20"/>
        <v>2018</v>
      </c>
      <c r="T583" s="695" t="str">
        <f>VLOOKUP(R583,ZemeData!$B$537:$C$548,2,0)</f>
        <v>IX</v>
      </c>
      <c r="U583" s="695" t="str">
        <f>VLOOKUP(O583,ZemeData!$B$524:$C$533,2,0)</f>
        <v xml:space="preserve"> ** Státy ESVO</v>
      </c>
      <c r="V583" s="721"/>
    </row>
    <row r="584" spans="1:22" x14ac:dyDescent="0.2">
      <c r="A584" s="737" t="str">
        <f t="shared" si="21"/>
        <v>IX2018 Dovoz ze zemí OECD</v>
      </c>
      <c r="B584" s="979" t="s">
        <v>1645</v>
      </c>
      <c r="C584" s="963">
        <v>4</v>
      </c>
      <c r="D584" s="963" t="s">
        <v>255</v>
      </c>
      <c r="E584" s="950">
        <v>4429914178</v>
      </c>
      <c r="F584" s="950">
        <v>234275688</v>
      </c>
      <c r="G584" s="887" t="str">
        <f t="shared" si="22"/>
        <v>09</v>
      </c>
      <c r="H584" s="867" t="str">
        <f t="shared" si="18"/>
        <v>2018</v>
      </c>
      <c r="I584" s="867" t="str">
        <f>VLOOKUP(G584,ZemeData!$B$537:$C$548,2,0)</f>
        <v>IX</v>
      </c>
      <c r="J584" s="867" t="str">
        <f>VLOOKUP(D584,ZemeData!$E$524:$F$533,2,0)</f>
        <v xml:space="preserve"> Dovoz ze zemí OECD</v>
      </c>
      <c r="K584" s="868"/>
      <c r="L584" s="888" t="str">
        <f t="shared" si="23"/>
        <v>IX2018 Vývoz do zemí OECD</v>
      </c>
      <c r="M584" s="979" t="s">
        <v>1645</v>
      </c>
      <c r="N584" s="963">
        <v>4</v>
      </c>
      <c r="O584" s="963" t="s">
        <v>255</v>
      </c>
      <c r="P584" s="950">
        <v>5584372317</v>
      </c>
      <c r="Q584" s="950">
        <v>325929240</v>
      </c>
      <c r="R584" s="739" t="str">
        <f t="shared" si="19"/>
        <v>09</v>
      </c>
      <c r="S584" s="695" t="str">
        <f t="shared" si="20"/>
        <v>2018</v>
      </c>
      <c r="T584" s="695" t="str">
        <f>VLOOKUP(R584,ZemeData!$B$537:$C$548,2,0)</f>
        <v>IX</v>
      </c>
      <c r="U584" s="695" t="str">
        <f>VLOOKUP(O584,ZemeData!$B$524:$C$533,2,0)</f>
        <v xml:space="preserve"> Vývoz do zemí OECD</v>
      </c>
      <c r="V584" s="721"/>
    </row>
    <row r="585" spans="1:22" x14ac:dyDescent="0.2">
      <c r="A585" s="737" t="str">
        <f t="shared" si="21"/>
        <v>IX2018 * Ostatní */</v>
      </c>
      <c r="B585" s="979" t="s">
        <v>1645</v>
      </c>
      <c r="C585" s="963">
        <v>8</v>
      </c>
      <c r="D585" s="963" t="s">
        <v>259</v>
      </c>
      <c r="E585" s="950">
        <v>122081557</v>
      </c>
      <c r="F585" s="950">
        <v>51066311</v>
      </c>
      <c r="G585" s="887" t="str">
        <f t="shared" si="22"/>
        <v>09</v>
      </c>
      <c r="H585" s="867" t="str">
        <f t="shared" si="18"/>
        <v>2018</v>
      </c>
      <c r="I585" s="867" t="str">
        <f>VLOOKUP(G585,ZemeData!$B$537:$C$548,2,0)</f>
        <v>IX</v>
      </c>
      <c r="J585" s="867" t="str">
        <f>VLOOKUP(D585,ZemeData!$E$524:$F$533,2,0)</f>
        <v xml:space="preserve"> * Ostatní */</v>
      </c>
      <c r="K585" s="868"/>
      <c r="L585" s="888" t="str">
        <f t="shared" si="23"/>
        <v>IX2018 * Ostatní */</v>
      </c>
      <c r="M585" s="979" t="s">
        <v>1645</v>
      </c>
      <c r="N585" s="963">
        <v>8</v>
      </c>
      <c r="O585" s="963" t="s">
        <v>259</v>
      </c>
      <c r="P585" s="950">
        <v>38461274</v>
      </c>
      <c r="Q585" s="950">
        <v>4379149</v>
      </c>
      <c r="R585" s="739" t="str">
        <f t="shared" si="19"/>
        <v>09</v>
      </c>
      <c r="S585" s="695" t="str">
        <f t="shared" si="20"/>
        <v>2018</v>
      </c>
      <c r="T585" s="695" t="str">
        <f>VLOOKUP(R585,ZemeData!$B$537:$C$548,2,0)</f>
        <v>IX</v>
      </c>
      <c r="U585" s="695" t="str">
        <f>VLOOKUP(O585,ZemeData!$B$524:$C$533,2,0)</f>
        <v xml:space="preserve"> * Ostatní */</v>
      </c>
      <c r="V585" s="721"/>
    </row>
    <row r="586" spans="1:22" ht="25.5" x14ac:dyDescent="0.2">
      <c r="A586" s="737" t="str">
        <f t="shared" si="21"/>
        <v>IX2018 * Rozvojové země</v>
      </c>
      <c r="B586" s="979" t="s">
        <v>1645</v>
      </c>
      <c r="C586" s="963">
        <v>10</v>
      </c>
      <c r="D586" s="963" t="s">
        <v>260</v>
      </c>
      <c r="E586" s="950">
        <v>230232110</v>
      </c>
      <c r="F586" s="950">
        <v>25499590</v>
      </c>
      <c r="G586" s="887" t="str">
        <f t="shared" si="22"/>
        <v>09</v>
      </c>
      <c r="H586" s="867" t="str">
        <f t="shared" si="18"/>
        <v>2018</v>
      </c>
      <c r="I586" s="867" t="str">
        <f>VLOOKUP(G586,ZemeData!$B$537:$C$548,2,0)</f>
        <v>IX</v>
      </c>
      <c r="J586" s="867" t="str">
        <f>VLOOKUP(D586,ZemeData!$E$524:$F$533,2,0)</f>
        <v xml:space="preserve"> * Rozvojové země</v>
      </c>
      <c r="K586" s="868"/>
      <c r="L586" s="888" t="str">
        <f t="shared" si="23"/>
        <v>IX2018 * Rozvojové země</v>
      </c>
      <c r="M586" s="979" t="s">
        <v>1645</v>
      </c>
      <c r="N586" s="963">
        <v>10</v>
      </c>
      <c r="O586" s="963" t="s">
        <v>260</v>
      </c>
      <c r="P586" s="950">
        <v>90041921</v>
      </c>
      <c r="Q586" s="950">
        <v>14553133</v>
      </c>
      <c r="R586" s="739" t="str">
        <f t="shared" si="19"/>
        <v>09</v>
      </c>
      <c r="S586" s="695" t="str">
        <f t="shared" si="20"/>
        <v>2018</v>
      </c>
      <c r="T586" s="695" t="str">
        <f>VLOOKUP(R586,ZemeData!$B$537:$C$548,2,0)</f>
        <v>IX</v>
      </c>
      <c r="U586" s="695" t="str">
        <f>VLOOKUP(O586,ZemeData!$B$524:$C$533,2,0)</f>
        <v xml:space="preserve"> * Rozvojové země</v>
      </c>
      <c r="V586" s="721"/>
    </row>
    <row r="587" spans="1:22" ht="25.5" x14ac:dyDescent="0.2">
      <c r="A587" s="737" t="str">
        <f t="shared" si="21"/>
        <v>IX2018 ** Ostatní státy s vyspělou</v>
      </c>
      <c r="B587" s="979" t="s">
        <v>1645</v>
      </c>
      <c r="C587" s="963">
        <v>32</v>
      </c>
      <c r="D587" s="963" t="s">
        <v>256</v>
      </c>
      <c r="E587" s="950">
        <v>145505778</v>
      </c>
      <c r="F587" s="950">
        <v>20850238</v>
      </c>
      <c r="G587" s="887" t="str">
        <f t="shared" si="22"/>
        <v>09</v>
      </c>
      <c r="H587" s="867" t="str">
        <f t="shared" si="18"/>
        <v>2018</v>
      </c>
      <c r="I587" s="867" t="str">
        <f>VLOOKUP(G587,ZemeData!$B$537:$C$548,2,0)</f>
        <v>IX</v>
      </c>
      <c r="J587" s="867" t="str">
        <f>VLOOKUP(D587,ZemeData!$E$524:$F$533,2,0)</f>
        <v xml:space="preserve"> ** Ostatní státy s vyspělou</v>
      </c>
      <c r="K587" s="868"/>
      <c r="L587" s="888" t="str">
        <f t="shared" si="23"/>
        <v>IX2018 ** Ostatní státy s vyspělou</v>
      </c>
      <c r="M587" s="979" t="s">
        <v>1645</v>
      </c>
      <c r="N587" s="963">
        <v>32</v>
      </c>
      <c r="O587" s="963" t="s">
        <v>256</v>
      </c>
      <c r="P587" s="950">
        <v>94796607</v>
      </c>
      <c r="Q587" s="950">
        <v>16697694</v>
      </c>
      <c r="R587" s="739" t="str">
        <f t="shared" si="19"/>
        <v>09</v>
      </c>
      <c r="S587" s="695" t="str">
        <f t="shared" si="20"/>
        <v>2018</v>
      </c>
      <c r="T587" s="695" t="str">
        <f>VLOOKUP(R587,ZemeData!$B$537:$C$548,2,0)</f>
        <v>IX</v>
      </c>
      <c r="U587" s="695" t="str">
        <f>VLOOKUP(O587,ZemeData!$B$524:$C$533,2,0)</f>
        <v xml:space="preserve"> ** Ostatní státy s vyspělou</v>
      </c>
      <c r="V587" s="721"/>
    </row>
    <row r="588" spans="1:22" ht="51" x14ac:dyDescent="0.2">
      <c r="A588" s="737" t="str">
        <f t="shared" si="21"/>
        <v xml:space="preserve">IX2018 * Společenství </v>
      </c>
      <c r="B588" s="979" t="s">
        <v>1645</v>
      </c>
      <c r="C588" s="963">
        <v>55</v>
      </c>
      <c r="D588" s="963" t="s">
        <v>1701</v>
      </c>
      <c r="E588" s="950">
        <v>1533937711</v>
      </c>
      <c r="F588" s="950">
        <v>16366283</v>
      </c>
      <c r="G588" s="887" t="str">
        <f t="shared" si="22"/>
        <v>09</v>
      </c>
      <c r="H588" s="867" t="str">
        <f t="shared" si="18"/>
        <v>2018</v>
      </c>
      <c r="I588" s="867" t="str">
        <f>VLOOKUP(G588,ZemeData!$B$537:$C$548,2,0)</f>
        <v>IX</v>
      </c>
      <c r="J588" s="867" t="str">
        <f>VLOOKUP(D588,ZemeData!$E$524:$F$533,2,0)</f>
        <v xml:space="preserve"> * Společenství </v>
      </c>
      <c r="K588" s="868"/>
      <c r="L588" s="888" t="str">
        <f t="shared" si="23"/>
        <v xml:space="preserve">IX2018 * Společenství </v>
      </c>
      <c r="M588" s="979" t="s">
        <v>1645</v>
      </c>
      <c r="N588" s="963">
        <v>55</v>
      </c>
      <c r="O588" s="963" t="s">
        <v>1701</v>
      </c>
      <c r="P588" s="950">
        <v>79122863</v>
      </c>
      <c r="Q588" s="950">
        <v>12030953</v>
      </c>
      <c r="R588" s="739" t="str">
        <f t="shared" si="19"/>
        <v>09</v>
      </c>
      <c r="S588" s="695" t="str">
        <f t="shared" si="20"/>
        <v>2018</v>
      </c>
      <c r="T588" s="695" t="str">
        <f>VLOOKUP(R588,ZemeData!$B$537:$C$548,2,0)</f>
        <v>IX</v>
      </c>
      <c r="U588" s="695" t="str">
        <f>VLOOKUP(O588,ZemeData!$B$524:$C$533,2,0)</f>
        <v xml:space="preserve"> * Společenství </v>
      </c>
      <c r="V588" s="721"/>
    </row>
    <row r="589" spans="1:22" x14ac:dyDescent="0.2">
      <c r="A589" s="737" t="str">
        <f t="shared" si="21"/>
        <v>IX2018 ** Státy EU 28</v>
      </c>
      <c r="B589" s="979" t="s">
        <v>1645</v>
      </c>
      <c r="C589" s="963">
        <v>56</v>
      </c>
      <c r="D589" s="963" t="s">
        <v>257</v>
      </c>
      <c r="E589" s="950">
        <v>4319880948</v>
      </c>
      <c r="F589" s="950">
        <v>210220280</v>
      </c>
      <c r="G589" s="887" t="str">
        <f t="shared" si="22"/>
        <v>09</v>
      </c>
      <c r="H589" s="867" t="str">
        <f t="shared" si="18"/>
        <v>2018</v>
      </c>
      <c r="I589" s="867" t="str">
        <f>VLOOKUP(G589,ZemeData!$B$537:$C$548,2,0)</f>
        <v>IX</v>
      </c>
      <c r="J589" s="867" t="str">
        <f>VLOOKUP(D589,ZemeData!$E$524:$F$533,2,0)</f>
        <v xml:space="preserve"> ** Státy EU 28</v>
      </c>
      <c r="K589" s="868"/>
      <c r="L589" s="888" t="str">
        <f t="shared" si="23"/>
        <v>IX2018 ** Státy EU 28</v>
      </c>
      <c r="M589" s="979" t="s">
        <v>1645</v>
      </c>
      <c r="N589" s="963">
        <v>56</v>
      </c>
      <c r="O589" s="963" t="s">
        <v>257</v>
      </c>
      <c r="P589" s="950">
        <v>5575967325</v>
      </c>
      <c r="Q589" s="950">
        <v>312540476</v>
      </c>
      <c r="R589" s="739" t="str">
        <f t="shared" si="19"/>
        <v>09</v>
      </c>
      <c r="S589" s="695" t="str">
        <f t="shared" si="20"/>
        <v>2018</v>
      </c>
      <c r="T589" s="695" t="str">
        <f>VLOOKUP(R589,ZemeData!$B$537:$C$548,2,0)</f>
        <v>IX</v>
      </c>
      <c r="U589" s="695" t="str">
        <f>VLOOKUP(O589,ZemeData!$B$524:$C$533,2,0)</f>
        <v xml:space="preserve"> ** Státy EU 28</v>
      </c>
      <c r="V589" s="721"/>
    </row>
    <row r="590" spans="1:22" ht="25.5" x14ac:dyDescent="0.2">
      <c r="A590" s="737" t="str">
        <f t="shared" si="21"/>
        <v xml:space="preserve">IX2018 * Státy s vyspělou tržní  </v>
      </c>
      <c r="B590" s="979" t="s">
        <v>1645</v>
      </c>
      <c r="C590" s="963">
        <v>58</v>
      </c>
      <c r="D590" s="963" t="s">
        <v>262</v>
      </c>
      <c r="E590" s="950">
        <v>4493714834</v>
      </c>
      <c r="F590" s="950">
        <v>234867086</v>
      </c>
      <c r="G590" s="887" t="str">
        <f t="shared" si="22"/>
        <v>09</v>
      </c>
      <c r="H590" s="867" t="str">
        <f t="shared" si="18"/>
        <v>2018</v>
      </c>
      <c r="I590" s="867" t="str">
        <f>VLOOKUP(G590,ZemeData!$B$537:$C$548,2,0)</f>
        <v>IX</v>
      </c>
      <c r="J590" s="867" t="str">
        <f>VLOOKUP(D590,ZemeData!$E$524:$F$533,2,0)</f>
        <v xml:space="preserve"> * Státy s vyspělou tržní  </v>
      </c>
      <c r="K590" s="868"/>
      <c r="L590" s="888" t="str">
        <f t="shared" si="23"/>
        <v xml:space="preserve">IX2018 * Státy s vyspělou tržní  </v>
      </c>
      <c r="M590" s="979" t="s">
        <v>1645</v>
      </c>
      <c r="N590" s="963">
        <v>58</v>
      </c>
      <c r="O590" s="963" t="s">
        <v>262</v>
      </c>
      <c r="P590" s="950">
        <v>5712866436</v>
      </c>
      <c r="Q590" s="950">
        <v>335589968</v>
      </c>
      <c r="R590" s="739" t="str">
        <f t="shared" si="19"/>
        <v>09</v>
      </c>
      <c r="S590" s="695" t="str">
        <f t="shared" si="20"/>
        <v>2018</v>
      </c>
      <c r="T590" s="695" t="str">
        <f>VLOOKUP(R590,ZemeData!$B$537:$C$548,2,0)</f>
        <v>IX</v>
      </c>
      <c r="U590" s="695" t="str">
        <f>VLOOKUP(O590,ZemeData!$B$524:$C$533,2,0)</f>
        <v xml:space="preserve"> * Státy s vyspělou tržní  </v>
      </c>
      <c r="V590" s="721"/>
    </row>
    <row r="591" spans="1:22" ht="25.5" x14ac:dyDescent="0.2">
      <c r="A591" s="737" t="str">
        <f t="shared" si="21"/>
        <v xml:space="preserve">IX2018 * Státy s </v>
      </c>
      <c r="B591" s="979" t="s">
        <v>1645</v>
      </c>
      <c r="C591" s="963">
        <v>59</v>
      </c>
      <c r="D591" s="963" t="s">
        <v>263</v>
      </c>
      <c r="E591" s="950">
        <v>34835786</v>
      </c>
      <c r="F591" s="950">
        <v>2301889</v>
      </c>
      <c r="G591" s="887" t="str">
        <f t="shared" si="22"/>
        <v>09</v>
      </c>
      <c r="H591" s="867" t="str">
        <f t="shared" si="18"/>
        <v>2018</v>
      </c>
      <c r="I591" s="867" t="str">
        <f>VLOOKUP(G591,ZemeData!$B$537:$C$548,2,0)</f>
        <v>IX</v>
      </c>
      <c r="J591" s="867" t="str">
        <f>VLOOKUP(D591,ZemeData!$E$524:$F$533,2,0)</f>
        <v xml:space="preserve"> * Státy s </v>
      </c>
      <c r="K591" s="868"/>
      <c r="L591" s="888" t="str">
        <f t="shared" si="23"/>
        <v xml:space="preserve">IX2018 * Státy s </v>
      </c>
      <c r="M591" s="979" t="s">
        <v>1645</v>
      </c>
      <c r="N591" s="963">
        <v>59</v>
      </c>
      <c r="O591" s="963" t="s">
        <v>263</v>
      </c>
      <c r="P591" s="950">
        <v>42053696</v>
      </c>
      <c r="Q591" s="950">
        <v>3238050</v>
      </c>
      <c r="R591" s="739" t="str">
        <f t="shared" si="19"/>
        <v>09</v>
      </c>
      <c r="S591" s="695" t="str">
        <f t="shared" si="20"/>
        <v>2018</v>
      </c>
      <c r="T591" s="695" t="str">
        <f>VLOOKUP(R591,ZemeData!$B$537:$C$548,2,0)</f>
        <v>IX</v>
      </c>
      <c r="U591" s="695" t="str">
        <f>VLOOKUP(O591,ZemeData!$B$524:$C$533,2,0)</f>
        <v xml:space="preserve"> * Státy s </v>
      </c>
      <c r="V591" s="721"/>
    </row>
    <row r="592" spans="1:22" x14ac:dyDescent="0.2">
      <c r="A592" s="737" t="str">
        <f t="shared" si="21"/>
        <v>X2018 * Nespecifikováno</v>
      </c>
      <c r="B592" s="979" t="s">
        <v>1646</v>
      </c>
      <c r="C592" s="963">
        <v>0</v>
      </c>
      <c r="D592" s="963" t="s">
        <v>258</v>
      </c>
      <c r="E592" s="950">
        <v>68564001</v>
      </c>
      <c r="F592" s="950">
        <v>2013981</v>
      </c>
      <c r="G592" s="887" t="str">
        <f t="shared" si="22"/>
        <v>10</v>
      </c>
      <c r="H592" s="867" t="str">
        <f t="shared" si="18"/>
        <v>2018</v>
      </c>
      <c r="I592" s="867" t="str">
        <f>VLOOKUP(G592,ZemeData!$B$537:$C$548,2,0)</f>
        <v>X</v>
      </c>
      <c r="J592" s="867" t="str">
        <f>VLOOKUP(D592,ZemeData!$E$524:$F$533,2,0)</f>
        <v xml:space="preserve"> * Nespecifikováno</v>
      </c>
      <c r="K592" s="868"/>
      <c r="L592" s="888" t="str">
        <f t="shared" si="23"/>
        <v>X2018 * Nespecifikováno</v>
      </c>
      <c r="M592" s="979" t="s">
        <v>1646</v>
      </c>
      <c r="N592" s="963">
        <v>0</v>
      </c>
      <c r="O592" s="963" t="s">
        <v>258</v>
      </c>
      <c r="P592" s="950">
        <v>15867683</v>
      </c>
      <c r="Q592" s="950">
        <v>291766</v>
      </c>
      <c r="R592" s="739" t="str">
        <f t="shared" si="19"/>
        <v>10</v>
      </c>
      <c r="S592" s="695" t="str">
        <f t="shared" si="20"/>
        <v>2018</v>
      </c>
      <c r="T592" s="695" t="str">
        <f>VLOOKUP(R592,ZemeData!$B$537:$C$548,2,0)</f>
        <v>X</v>
      </c>
      <c r="U592" s="695" t="str">
        <f>VLOOKUP(O592,ZemeData!$B$524:$C$533,2,0)</f>
        <v xml:space="preserve"> * Nespecifikováno</v>
      </c>
      <c r="V592" s="721"/>
    </row>
    <row r="593" spans="1:22" x14ac:dyDescent="0.2">
      <c r="A593" s="737" t="str">
        <f t="shared" si="21"/>
        <v>X2018 ** Státy ESVO</v>
      </c>
      <c r="B593" s="979" t="s">
        <v>1646</v>
      </c>
      <c r="C593" s="963">
        <v>2</v>
      </c>
      <c r="D593" s="963" t="s">
        <v>254</v>
      </c>
      <c r="E593" s="950">
        <v>27295096</v>
      </c>
      <c r="F593" s="950">
        <v>4295839</v>
      </c>
      <c r="G593" s="887" t="str">
        <f t="shared" si="22"/>
        <v>10</v>
      </c>
      <c r="H593" s="867" t="str">
        <f t="shared" si="18"/>
        <v>2018</v>
      </c>
      <c r="I593" s="867" t="str">
        <f>VLOOKUP(G593,ZemeData!$B$537:$C$548,2,0)</f>
        <v>X</v>
      </c>
      <c r="J593" s="867" t="str">
        <f>VLOOKUP(D593,ZemeData!$E$524:$F$533,2,0)</f>
        <v xml:space="preserve"> ** Státy ESVO</v>
      </c>
      <c r="K593" s="868"/>
      <c r="L593" s="888" t="str">
        <f t="shared" si="23"/>
        <v>X2018 ** Státy ESVO</v>
      </c>
      <c r="M593" s="979" t="s">
        <v>1646</v>
      </c>
      <c r="N593" s="963">
        <v>2</v>
      </c>
      <c r="O593" s="963" t="s">
        <v>254</v>
      </c>
      <c r="P593" s="950">
        <v>51337216</v>
      </c>
      <c r="Q593" s="950">
        <v>7895546</v>
      </c>
      <c r="R593" s="739" t="str">
        <f t="shared" si="19"/>
        <v>10</v>
      </c>
      <c r="S593" s="695" t="str">
        <f t="shared" si="20"/>
        <v>2018</v>
      </c>
      <c r="T593" s="695" t="str">
        <f>VLOOKUP(R593,ZemeData!$B$537:$C$548,2,0)</f>
        <v>X</v>
      </c>
      <c r="U593" s="695" t="str">
        <f>VLOOKUP(O593,ZemeData!$B$524:$C$533,2,0)</f>
        <v xml:space="preserve"> ** Státy ESVO</v>
      </c>
      <c r="V593" s="721"/>
    </row>
    <row r="594" spans="1:22" x14ac:dyDescent="0.2">
      <c r="A594" s="737" t="str">
        <f t="shared" si="21"/>
        <v>X2018 Dovoz ze zemí OECD</v>
      </c>
      <c r="B594" s="979" t="s">
        <v>1646</v>
      </c>
      <c r="C594" s="963">
        <v>4</v>
      </c>
      <c r="D594" s="963" t="s">
        <v>255</v>
      </c>
      <c r="E594" s="950">
        <v>4954139838</v>
      </c>
      <c r="F594" s="950">
        <v>276281200</v>
      </c>
      <c r="G594" s="887" t="str">
        <f t="shared" si="22"/>
        <v>10</v>
      </c>
      <c r="H594" s="867" t="str">
        <f t="shared" si="18"/>
        <v>2018</v>
      </c>
      <c r="I594" s="867" t="str">
        <f>VLOOKUP(G594,ZemeData!$B$537:$C$548,2,0)</f>
        <v>X</v>
      </c>
      <c r="J594" s="867" t="str">
        <f>VLOOKUP(D594,ZemeData!$E$524:$F$533,2,0)</f>
        <v xml:space="preserve"> Dovoz ze zemí OECD</v>
      </c>
      <c r="K594" s="868"/>
      <c r="L594" s="888" t="str">
        <f t="shared" si="23"/>
        <v>X2018 Vývoz do zemí OECD</v>
      </c>
      <c r="M594" s="979" t="s">
        <v>1646</v>
      </c>
      <c r="N594" s="963">
        <v>4</v>
      </c>
      <c r="O594" s="963" t="s">
        <v>255</v>
      </c>
      <c r="P594" s="950">
        <v>6400147444</v>
      </c>
      <c r="Q594" s="950">
        <v>382807484</v>
      </c>
      <c r="R594" s="739" t="str">
        <f t="shared" si="19"/>
        <v>10</v>
      </c>
      <c r="S594" s="695" t="str">
        <f t="shared" si="20"/>
        <v>2018</v>
      </c>
      <c r="T594" s="695" t="str">
        <f>VLOOKUP(R594,ZemeData!$B$537:$C$548,2,0)</f>
        <v>X</v>
      </c>
      <c r="U594" s="695" t="str">
        <f>VLOOKUP(O594,ZemeData!$B$524:$C$533,2,0)</f>
        <v xml:space="preserve"> Vývoz do zemí OECD</v>
      </c>
      <c r="V594" s="721"/>
    </row>
    <row r="595" spans="1:22" x14ac:dyDescent="0.2">
      <c r="A595" s="737" t="str">
        <f t="shared" si="21"/>
        <v>X2018 * Ostatní */</v>
      </c>
      <c r="B595" s="979" t="s">
        <v>1646</v>
      </c>
      <c r="C595" s="963">
        <v>8</v>
      </c>
      <c r="D595" s="963" t="s">
        <v>259</v>
      </c>
      <c r="E595" s="950">
        <v>159975483</v>
      </c>
      <c r="F595" s="950">
        <v>68046142</v>
      </c>
      <c r="G595" s="887" t="str">
        <f t="shared" si="22"/>
        <v>10</v>
      </c>
      <c r="H595" s="867" t="str">
        <f t="shared" si="18"/>
        <v>2018</v>
      </c>
      <c r="I595" s="867" t="str">
        <f>VLOOKUP(G595,ZemeData!$B$537:$C$548,2,0)</f>
        <v>X</v>
      </c>
      <c r="J595" s="867" t="str">
        <f>VLOOKUP(D595,ZemeData!$E$524:$F$533,2,0)</f>
        <v xml:space="preserve"> * Ostatní */</v>
      </c>
      <c r="K595" s="868"/>
      <c r="L595" s="888" t="str">
        <f t="shared" si="23"/>
        <v>X2018 * Ostatní */</v>
      </c>
      <c r="M595" s="979" t="s">
        <v>1646</v>
      </c>
      <c r="N595" s="963">
        <v>8</v>
      </c>
      <c r="O595" s="963" t="s">
        <v>259</v>
      </c>
      <c r="P595" s="950">
        <v>61286129</v>
      </c>
      <c r="Q595" s="950">
        <v>5707358</v>
      </c>
      <c r="R595" s="739" t="str">
        <f t="shared" si="19"/>
        <v>10</v>
      </c>
      <c r="S595" s="695" t="str">
        <f t="shared" si="20"/>
        <v>2018</v>
      </c>
      <c r="T595" s="695" t="str">
        <f>VLOOKUP(R595,ZemeData!$B$537:$C$548,2,0)</f>
        <v>X</v>
      </c>
      <c r="U595" s="695" t="str">
        <f>VLOOKUP(O595,ZemeData!$B$524:$C$533,2,0)</f>
        <v xml:space="preserve"> * Ostatní */</v>
      </c>
      <c r="V595" s="721"/>
    </row>
    <row r="596" spans="1:22" ht="25.5" x14ac:dyDescent="0.2">
      <c r="A596" s="737" t="str">
        <f t="shared" si="21"/>
        <v>X2018 * Rozvojové země</v>
      </c>
      <c r="B596" s="979" t="s">
        <v>1646</v>
      </c>
      <c r="C596" s="963">
        <v>10</v>
      </c>
      <c r="D596" s="963" t="s">
        <v>260</v>
      </c>
      <c r="E596" s="950">
        <v>316849536</v>
      </c>
      <c r="F596" s="950">
        <v>29816181</v>
      </c>
      <c r="G596" s="887" t="str">
        <f t="shared" si="22"/>
        <v>10</v>
      </c>
      <c r="H596" s="867" t="str">
        <f t="shared" ref="H596:H625" si="24">RIGHT(B596,4)</f>
        <v>2018</v>
      </c>
      <c r="I596" s="867" t="str">
        <f>VLOOKUP(G596,ZemeData!$B$537:$C$548,2,0)</f>
        <v>X</v>
      </c>
      <c r="J596" s="867" t="str">
        <f>VLOOKUP(D596,ZemeData!$E$524:$F$533,2,0)</f>
        <v xml:space="preserve"> * Rozvojové země</v>
      </c>
      <c r="K596" s="868"/>
      <c r="L596" s="888" t="str">
        <f t="shared" si="23"/>
        <v>X2018 * Rozvojové země</v>
      </c>
      <c r="M596" s="979" t="s">
        <v>1646</v>
      </c>
      <c r="N596" s="963">
        <v>10</v>
      </c>
      <c r="O596" s="963" t="s">
        <v>260</v>
      </c>
      <c r="P596" s="950">
        <v>97256252</v>
      </c>
      <c r="Q596" s="950">
        <v>16686803</v>
      </c>
      <c r="R596" s="739" t="str">
        <f t="shared" ref="R596:R625" si="25">LEFT(M596,2)</f>
        <v>10</v>
      </c>
      <c r="S596" s="695" t="str">
        <f t="shared" ref="S596:S625" si="26">RIGHT(M596,4)</f>
        <v>2018</v>
      </c>
      <c r="T596" s="695" t="str">
        <f>VLOOKUP(R596,ZemeData!$B$537:$C$548,2,0)</f>
        <v>X</v>
      </c>
      <c r="U596" s="695" t="str">
        <f>VLOOKUP(O596,ZemeData!$B$524:$C$533,2,0)</f>
        <v xml:space="preserve"> * Rozvojové země</v>
      </c>
      <c r="V596" s="721"/>
    </row>
    <row r="597" spans="1:22" ht="25.5" x14ac:dyDescent="0.2">
      <c r="A597" s="737" t="str">
        <f t="shared" si="21"/>
        <v>X2018 ** Ostatní státy s vyspělou</v>
      </c>
      <c r="B597" s="979" t="s">
        <v>1646</v>
      </c>
      <c r="C597" s="963">
        <v>32</v>
      </c>
      <c r="D597" s="963" t="s">
        <v>256</v>
      </c>
      <c r="E597" s="950">
        <v>154118698</v>
      </c>
      <c r="F597" s="950">
        <v>22598390</v>
      </c>
      <c r="G597" s="887" t="str">
        <f t="shared" si="22"/>
        <v>10</v>
      </c>
      <c r="H597" s="867" t="str">
        <f t="shared" si="24"/>
        <v>2018</v>
      </c>
      <c r="I597" s="867" t="str">
        <f>VLOOKUP(G597,ZemeData!$B$537:$C$548,2,0)</f>
        <v>X</v>
      </c>
      <c r="J597" s="867" t="str">
        <f>VLOOKUP(D597,ZemeData!$E$524:$F$533,2,0)</f>
        <v xml:space="preserve"> ** Ostatní státy s vyspělou</v>
      </c>
      <c r="K597" s="868"/>
      <c r="L597" s="888" t="str">
        <f t="shared" si="23"/>
        <v>X2018 ** Ostatní státy s vyspělou</v>
      </c>
      <c r="M597" s="979" t="s">
        <v>1646</v>
      </c>
      <c r="N597" s="963">
        <v>32</v>
      </c>
      <c r="O597" s="963" t="s">
        <v>256</v>
      </c>
      <c r="P597" s="950">
        <v>107195831</v>
      </c>
      <c r="Q597" s="950">
        <v>18732507</v>
      </c>
      <c r="R597" s="739" t="str">
        <f t="shared" si="25"/>
        <v>10</v>
      </c>
      <c r="S597" s="695" t="str">
        <f t="shared" si="26"/>
        <v>2018</v>
      </c>
      <c r="T597" s="695" t="str">
        <f>VLOOKUP(R597,ZemeData!$B$537:$C$548,2,0)</f>
        <v>X</v>
      </c>
      <c r="U597" s="695" t="str">
        <f>VLOOKUP(O597,ZemeData!$B$524:$C$533,2,0)</f>
        <v xml:space="preserve"> ** Ostatní státy s vyspělou</v>
      </c>
      <c r="V597" s="721"/>
    </row>
    <row r="598" spans="1:22" ht="51" x14ac:dyDescent="0.2">
      <c r="A598" s="737" t="str">
        <f t="shared" si="21"/>
        <v xml:space="preserve">X2018 * Společenství </v>
      </c>
      <c r="B598" s="979" t="s">
        <v>1646</v>
      </c>
      <c r="C598" s="963">
        <v>55</v>
      </c>
      <c r="D598" s="963" t="s">
        <v>1701</v>
      </c>
      <c r="E598" s="950">
        <v>2011127927</v>
      </c>
      <c r="F598" s="950">
        <v>20532262</v>
      </c>
      <c r="G598" s="887" t="str">
        <f t="shared" si="22"/>
        <v>10</v>
      </c>
      <c r="H598" s="867" t="str">
        <f t="shared" si="24"/>
        <v>2018</v>
      </c>
      <c r="I598" s="867" t="str">
        <f>VLOOKUP(G598,ZemeData!$B$537:$C$548,2,0)</f>
        <v>X</v>
      </c>
      <c r="J598" s="867" t="str">
        <f>VLOOKUP(D598,ZemeData!$E$524:$F$533,2,0)</f>
        <v xml:space="preserve"> * Společenství </v>
      </c>
      <c r="K598" s="868"/>
      <c r="L598" s="888" t="str">
        <f t="shared" si="23"/>
        <v xml:space="preserve">X2018 * Společenství </v>
      </c>
      <c r="M598" s="979" t="s">
        <v>1646</v>
      </c>
      <c r="N598" s="963">
        <v>55</v>
      </c>
      <c r="O598" s="963" t="s">
        <v>1701</v>
      </c>
      <c r="P598" s="950">
        <v>111215986</v>
      </c>
      <c r="Q598" s="950">
        <v>13977137</v>
      </c>
      <c r="R598" s="739" t="str">
        <f t="shared" si="25"/>
        <v>10</v>
      </c>
      <c r="S598" s="695" t="str">
        <f t="shared" si="26"/>
        <v>2018</v>
      </c>
      <c r="T598" s="695" t="str">
        <f>VLOOKUP(R598,ZemeData!$B$537:$C$548,2,0)</f>
        <v>X</v>
      </c>
      <c r="U598" s="695" t="str">
        <f>VLOOKUP(O598,ZemeData!$B$524:$C$533,2,0)</f>
        <v xml:space="preserve"> * Společenství </v>
      </c>
      <c r="V598" s="721"/>
    </row>
    <row r="599" spans="1:22" x14ac:dyDescent="0.2">
      <c r="A599" s="737" t="str">
        <f t="shared" si="21"/>
        <v>X2018 ** Státy EU 28</v>
      </c>
      <c r="B599" s="979" t="s">
        <v>1646</v>
      </c>
      <c r="C599" s="963">
        <v>56</v>
      </c>
      <c r="D599" s="963" t="s">
        <v>257</v>
      </c>
      <c r="E599" s="950">
        <v>4837467158</v>
      </c>
      <c r="F599" s="950">
        <v>248880048</v>
      </c>
      <c r="G599" s="887" t="str">
        <f t="shared" si="22"/>
        <v>10</v>
      </c>
      <c r="H599" s="867" t="str">
        <f t="shared" si="24"/>
        <v>2018</v>
      </c>
      <c r="I599" s="867" t="str">
        <f>VLOOKUP(G599,ZemeData!$B$537:$C$548,2,0)</f>
        <v>X</v>
      </c>
      <c r="J599" s="867" t="str">
        <f>VLOOKUP(D599,ZemeData!$E$524:$F$533,2,0)</f>
        <v xml:space="preserve"> ** Státy EU 28</v>
      </c>
      <c r="K599" s="868"/>
      <c r="L599" s="888" t="str">
        <f t="shared" si="23"/>
        <v>X2018 ** Státy EU 28</v>
      </c>
      <c r="M599" s="979" t="s">
        <v>1646</v>
      </c>
      <c r="N599" s="963">
        <v>56</v>
      </c>
      <c r="O599" s="963" t="s">
        <v>257</v>
      </c>
      <c r="P599" s="950">
        <v>6393027437</v>
      </c>
      <c r="Q599" s="950">
        <v>368010463</v>
      </c>
      <c r="R599" s="739" t="str">
        <f t="shared" si="25"/>
        <v>10</v>
      </c>
      <c r="S599" s="695" t="str">
        <f t="shared" si="26"/>
        <v>2018</v>
      </c>
      <c r="T599" s="695" t="str">
        <f>VLOOKUP(R599,ZemeData!$B$537:$C$548,2,0)</f>
        <v>X</v>
      </c>
      <c r="U599" s="695" t="str">
        <f>VLOOKUP(O599,ZemeData!$B$524:$C$533,2,0)</f>
        <v xml:space="preserve"> ** Státy EU 28</v>
      </c>
      <c r="V599" s="721"/>
    </row>
    <row r="600" spans="1:22" ht="25.5" x14ac:dyDescent="0.2">
      <c r="A600" s="737" t="str">
        <f t="shared" si="21"/>
        <v xml:space="preserve">X2018 * Státy s vyspělou tržní  </v>
      </c>
      <c r="B600" s="979" t="s">
        <v>1646</v>
      </c>
      <c r="C600" s="963">
        <v>58</v>
      </c>
      <c r="D600" s="963" t="s">
        <v>262</v>
      </c>
      <c r="E600" s="950">
        <v>5018880952</v>
      </c>
      <c r="F600" s="950">
        <v>275774277</v>
      </c>
      <c r="G600" s="887" t="str">
        <f t="shared" si="22"/>
        <v>10</v>
      </c>
      <c r="H600" s="867" t="str">
        <f t="shared" si="24"/>
        <v>2018</v>
      </c>
      <c r="I600" s="867" t="str">
        <f>VLOOKUP(G600,ZemeData!$B$537:$C$548,2,0)</f>
        <v>X</v>
      </c>
      <c r="J600" s="867" t="str">
        <f>VLOOKUP(D600,ZemeData!$E$524:$F$533,2,0)</f>
        <v xml:space="preserve"> * Státy s vyspělou tržní  </v>
      </c>
      <c r="K600" s="868"/>
      <c r="L600" s="888" t="str">
        <f t="shared" si="23"/>
        <v xml:space="preserve">X2018 * Státy s vyspělou tržní  </v>
      </c>
      <c r="M600" s="979" t="s">
        <v>1646</v>
      </c>
      <c r="N600" s="963">
        <v>58</v>
      </c>
      <c r="O600" s="963" t="s">
        <v>262</v>
      </c>
      <c r="P600" s="950">
        <v>6551560484</v>
      </c>
      <c r="Q600" s="950">
        <v>394638515</v>
      </c>
      <c r="R600" s="739" t="str">
        <f t="shared" si="25"/>
        <v>10</v>
      </c>
      <c r="S600" s="695" t="str">
        <f t="shared" si="26"/>
        <v>2018</v>
      </c>
      <c r="T600" s="695" t="str">
        <f>VLOOKUP(R600,ZemeData!$B$537:$C$548,2,0)</f>
        <v>X</v>
      </c>
      <c r="U600" s="695" t="str">
        <f>VLOOKUP(O600,ZemeData!$B$524:$C$533,2,0)</f>
        <v xml:space="preserve"> * Státy s vyspělou tržní  </v>
      </c>
      <c r="V600" s="721"/>
    </row>
    <row r="601" spans="1:22" ht="25.5" x14ac:dyDescent="0.2">
      <c r="A601" s="737" t="str">
        <f t="shared" si="21"/>
        <v xml:space="preserve">X2018 * Státy s </v>
      </c>
      <c r="B601" s="979" t="s">
        <v>1646</v>
      </c>
      <c r="C601" s="963">
        <v>59</v>
      </c>
      <c r="D601" s="963" t="s">
        <v>263</v>
      </c>
      <c r="E601" s="950">
        <v>34907997</v>
      </c>
      <c r="F601" s="950">
        <v>2364661</v>
      </c>
      <c r="G601" s="887" t="str">
        <f t="shared" si="22"/>
        <v>10</v>
      </c>
      <c r="H601" s="867" t="str">
        <f t="shared" si="24"/>
        <v>2018</v>
      </c>
      <c r="I601" s="867" t="str">
        <f>VLOOKUP(G601,ZemeData!$B$537:$C$548,2,0)</f>
        <v>X</v>
      </c>
      <c r="J601" s="867" t="str">
        <f>VLOOKUP(D601,ZemeData!$E$524:$F$533,2,0)</f>
        <v xml:space="preserve"> * Státy s </v>
      </c>
      <c r="K601" s="868"/>
      <c r="L601" s="888" t="str">
        <f t="shared" si="23"/>
        <v xml:space="preserve">X2018 * Státy s </v>
      </c>
      <c r="M601" s="979" t="s">
        <v>1646</v>
      </c>
      <c r="N601" s="963">
        <v>59</v>
      </c>
      <c r="O601" s="963" t="s">
        <v>263</v>
      </c>
      <c r="P601" s="950">
        <v>46355080</v>
      </c>
      <c r="Q601" s="950">
        <v>2795294</v>
      </c>
      <c r="R601" s="739" t="str">
        <f t="shared" si="25"/>
        <v>10</v>
      </c>
      <c r="S601" s="695" t="str">
        <f t="shared" si="26"/>
        <v>2018</v>
      </c>
      <c r="T601" s="695" t="str">
        <f>VLOOKUP(R601,ZemeData!$B$537:$C$548,2,0)</f>
        <v>X</v>
      </c>
      <c r="U601" s="695" t="str">
        <f>VLOOKUP(O601,ZemeData!$B$524:$C$533,2,0)</f>
        <v xml:space="preserve"> * Státy s </v>
      </c>
      <c r="V601" s="721"/>
    </row>
    <row r="602" spans="1:22" x14ac:dyDescent="0.2">
      <c r="A602" s="737" t="str">
        <f t="shared" si="21"/>
        <v>XI2018 * Nespecifikováno</v>
      </c>
      <c r="B602" s="979" t="s">
        <v>1662</v>
      </c>
      <c r="C602" s="963">
        <v>0</v>
      </c>
      <c r="D602" s="963" t="s">
        <v>258</v>
      </c>
      <c r="E602" s="950">
        <v>90117466</v>
      </c>
      <c r="F602" s="950">
        <v>2020522</v>
      </c>
      <c r="G602" s="887" t="str">
        <f t="shared" si="22"/>
        <v>11</v>
      </c>
      <c r="H602" s="867" t="str">
        <f t="shared" si="24"/>
        <v>2018</v>
      </c>
      <c r="I602" s="867" t="str">
        <f>VLOOKUP(G602,ZemeData!$B$537:$C$548,2,0)</f>
        <v>XI</v>
      </c>
      <c r="J602" s="867" t="str">
        <f>VLOOKUP(D602,ZemeData!$E$524:$F$533,2,0)</f>
        <v xml:space="preserve"> * Nespecifikováno</v>
      </c>
      <c r="K602" s="868"/>
      <c r="L602" s="888" t="str">
        <f t="shared" si="23"/>
        <v>XI2018 * Nespecifikováno</v>
      </c>
      <c r="M602" s="979" t="s">
        <v>1662</v>
      </c>
      <c r="N602" s="963">
        <v>0</v>
      </c>
      <c r="O602" s="963" t="s">
        <v>258</v>
      </c>
      <c r="P602" s="950">
        <v>15457759</v>
      </c>
      <c r="Q602" s="950">
        <v>271193</v>
      </c>
      <c r="R602" s="739" t="str">
        <f t="shared" si="25"/>
        <v>11</v>
      </c>
      <c r="S602" s="695" t="str">
        <f t="shared" si="26"/>
        <v>2018</v>
      </c>
      <c r="T602" s="695" t="str">
        <f>VLOOKUP(R602,ZemeData!$B$537:$C$548,2,0)</f>
        <v>XI</v>
      </c>
      <c r="U602" s="695" t="str">
        <f>VLOOKUP(O602,ZemeData!$B$524:$C$533,2,0)</f>
        <v xml:space="preserve"> * Nespecifikováno</v>
      </c>
      <c r="V602" s="721"/>
    </row>
    <row r="603" spans="1:22" x14ac:dyDescent="0.2">
      <c r="A603" s="737" t="str">
        <f t="shared" si="21"/>
        <v>XI2018 ** Státy ESVO</v>
      </c>
      <c r="B603" s="979" t="s">
        <v>1662</v>
      </c>
      <c r="C603" s="963">
        <v>2</v>
      </c>
      <c r="D603" s="963" t="s">
        <v>254</v>
      </c>
      <c r="E603" s="950">
        <v>30160806</v>
      </c>
      <c r="F603" s="950">
        <v>3904874</v>
      </c>
      <c r="G603" s="887" t="str">
        <f t="shared" si="22"/>
        <v>11</v>
      </c>
      <c r="H603" s="867" t="str">
        <f t="shared" si="24"/>
        <v>2018</v>
      </c>
      <c r="I603" s="867" t="str">
        <f>VLOOKUP(G603,ZemeData!$B$537:$C$548,2,0)</f>
        <v>XI</v>
      </c>
      <c r="J603" s="867" t="str">
        <f>VLOOKUP(D603,ZemeData!$E$524:$F$533,2,0)</f>
        <v xml:space="preserve"> ** Státy ESVO</v>
      </c>
      <c r="K603" s="868"/>
      <c r="L603" s="888" t="str">
        <f t="shared" si="23"/>
        <v>XI2018 ** Státy ESVO</v>
      </c>
      <c r="M603" s="979" t="s">
        <v>1662</v>
      </c>
      <c r="N603" s="963">
        <v>2</v>
      </c>
      <c r="O603" s="963" t="s">
        <v>254</v>
      </c>
      <c r="P603" s="950">
        <v>50672862</v>
      </c>
      <c r="Q603" s="950">
        <v>8415289</v>
      </c>
      <c r="R603" s="739" t="str">
        <f t="shared" si="25"/>
        <v>11</v>
      </c>
      <c r="S603" s="695" t="str">
        <f t="shared" si="26"/>
        <v>2018</v>
      </c>
      <c r="T603" s="695" t="str">
        <f>VLOOKUP(R603,ZemeData!$B$537:$C$548,2,0)</f>
        <v>XI</v>
      </c>
      <c r="U603" s="695" t="str">
        <f>VLOOKUP(O603,ZemeData!$B$524:$C$533,2,0)</f>
        <v xml:space="preserve"> ** Státy ESVO</v>
      </c>
      <c r="V603" s="721"/>
    </row>
    <row r="604" spans="1:22" x14ac:dyDescent="0.2">
      <c r="A604" s="737" t="str">
        <f t="shared" si="21"/>
        <v>XI2018 Dovoz ze zemí OECD</v>
      </c>
      <c r="B604" s="979" t="s">
        <v>1662</v>
      </c>
      <c r="C604" s="963">
        <v>4</v>
      </c>
      <c r="D604" s="963" t="s">
        <v>255</v>
      </c>
      <c r="E604" s="950">
        <v>4828878803</v>
      </c>
      <c r="F604" s="950">
        <v>265834477</v>
      </c>
      <c r="G604" s="887" t="str">
        <f t="shared" si="22"/>
        <v>11</v>
      </c>
      <c r="H604" s="867" t="str">
        <f t="shared" si="24"/>
        <v>2018</v>
      </c>
      <c r="I604" s="867" t="str">
        <f>VLOOKUP(G604,ZemeData!$B$537:$C$548,2,0)</f>
        <v>XI</v>
      </c>
      <c r="J604" s="867" t="str">
        <f>VLOOKUP(D604,ZemeData!$E$524:$F$533,2,0)</f>
        <v xml:space="preserve"> Dovoz ze zemí OECD</v>
      </c>
      <c r="K604" s="868"/>
      <c r="L604" s="888" t="str">
        <f t="shared" si="23"/>
        <v>XI2018 Vývoz do zemí OECD</v>
      </c>
      <c r="M604" s="979" t="s">
        <v>1662</v>
      </c>
      <c r="N604" s="963">
        <v>4</v>
      </c>
      <c r="O604" s="963" t="s">
        <v>255</v>
      </c>
      <c r="P604" s="950">
        <v>6561459337</v>
      </c>
      <c r="Q604" s="950">
        <v>380974496</v>
      </c>
      <c r="R604" s="739" t="str">
        <f t="shared" si="25"/>
        <v>11</v>
      </c>
      <c r="S604" s="695" t="str">
        <f t="shared" si="26"/>
        <v>2018</v>
      </c>
      <c r="T604" s="695" t="str">
        <f>VLOOKUP(R604,ZemeData!$B$537:$C$548,2,0)</f>
        <v>XI</v>
      </c>
      <c r="U604" s="695" t="str">
        <f>VLOOKUP(O604,ZemeData!$B$524:$C$533,2,0)</f>
        <v xml:space="preserve"> Vývoz do zemí OECD</v>
      </c>
      <c r="V604" s="721"/>
    </row>
    <row r="605" spans="1:22" x14ac:dyDescent="0.2">
      <c r="A605" s="737" t="str">
        <f t="shared" si="21"/>
        <v>XI2018 * Ostatní */</v>
      </c>
      <c r="B605" s="979" t="s">
        <v>1662</v>
      </c>
      <c r="C605" s="963">
        <v>8</v>
      </c>
      <c r="D605" s="963" t="s">
        <v>259</v>
      </c>
      <c r="E605" s="950">
        <v>142165982</v>
      </c>
      <c r="F605" s="950">
        <v>67939158</v>
      </c>
      <c r="G605" s="887" t="str">
        <f t="shared" si="22"/>
        <v>11</v>
      </c>
      <c r="H605" s="867" t="str">
        <f t="shared" si="24"/>
        <v>2018</v>
      </c>
      <c r="I605" s="867" t="str">
        <f>VLOOKUP(G605,ZemeData!$B$537:$C$548,2,0)</f>
        <v>XI</v>
      </c>
      <c r="J605" s="867" t="str">
        <f>VLOOKUP(D605,ZemeData!$E$524:$F$533,2,0)</f>
        <v xml:space="preserve"> * Ostatní */</v>
      </c>
      <c r="K605" s="868"/>
      <c r="L605" s="888" t="str">
        <f t="shared" si="23"/>
        <v>XI2018 * Ostatní */</v>
      </c>
      <c r="M605" s="979" t="s">
        <v>1662</v>
      </c>
      <c r="N605" s="963">
        <v>8</v>
      </c>
      <c r="O605" s="963" t="s">
        <v>259</v>
      </c>
      <c r="P605" s="950">
        <v>70581911</v>
      </c>
      <c r="Q605" s="950">
        <v>5919175</v>
      </c>
      <c r="R605" s="739" t="str">
        <f t="shared" si="25"/>
        <v>11</v>
      </c>
      <c r="S605" s="695" t="str">
        <f t="shared" si="26"/>
        <v>2018</v>
      </c>
      <c r="T605" s="695" t="str">
        <f>VLOOKUP(R605,ZemeData!$B$537:$C$548,2,0)</f>
        <v>XI</v>
      </c>
      <c r="U605" s="695" t="str">
        <f>VLOOKUP(O605,ZemeData!$B$524:$C$533,2,0)</f>
        <v xml:space="preserve"> * Ostatní */</v>
      </c>
      <c r="V605" s="721"/>
    </row>
    <row r="606" spans="1:22" ht="25.5" x14ac:dyDescent="0.2">
      <c r="A606" s="737" t="str">
        <f t="shared" si="21"/>
        <v>XI2018 * Rozvojové země</v>
      </c>
      <c r="B606" s="979" t="s">
        <v>1662</v>
      </c>
      <c r="C606" s="963">
        <v>10</v>
      </c>
      <c r="D606" s="963" t="s">
        <v>260</v>
      </c>
      <c r="E606" s="950">
        <v>215347457</v>
      </c>
      <c r="F606" s="950">
        <v>26638783</v>
      </c>
      <c r="G606" s="887" t="str">
        <f t="shared" si="22"/>
        <v>11</v>
      </c>
      <c r="H606" s="867" t="str">
        <f t="shared" si="24"/>
        <v>2018</v>
      </c>
      <c r="I606" s="867" t="str">
        <f>VLOOKUP(G606,ZemeData!$B$537:$C$548,2,0)</f>
        <v>XI</v>
      </c>
      <c r="J606" s="867" t="str">
        <f>VLOOKUP(D606,ZemeData!$E$524:$F$533,2,0)</f>
        <v xml:space="preserve"> * Rozvojové země</v>
      </c>
      <c r="K606" s="868"/>
      <c r="L606" s="888" t="str">
        <f t="shared" si="23"/>
        <v>XI2018 * Rozvojové země</v>
      </c>
      <c r="M606" s="979" t="s">
        <v>1662</v>
      </c>
      <c r="N606" s="963">
        <v>10</v>
      </c>
      <c r="O606" s="963" t="s">
        <v>260</v>
      </c>
      <c r="P606" s="950">
        <v>98613664</v>
      </c>
      <c r="Q606" s="950">
        <v>15004678</v>
      </c>
      <c r="R606" s="739" t="str">
        <f t="shared" si="25"/>
        <v>11</v>
      </c>
      <c r="S606" s="695" t="str">
        <f t="shared" si="26"/>
        <v>2018</v>
      </c>
      <c r="T606" s="695" t="str">
        <f>VLOOKUP(R606,ZemeData!$B$537:$C$548,2,0)</f>
        <v>XI</v>
      </c>
      <c r="U606" s="695" t="str">
        <f>VLOOKUP(O606,ZemeData!$B$524:$C$533,2,0)</f>
        <v xml:space="preserve"> * Rozvojové země</v>
      </c>
      <c r="V606" s="721"/>
    </row>
    <row r="607" spans="1:22" ht="25.5" x14ac:dyDescent="0.2">
      <c r="A607" s="737" t="str">
        <f t="shared" si="21"/>
        <v>XI2018 ** Ostatní státy s vyspělou</v>
      </c>
      <c r="B607" s="979" t="s">
        <v>1662</v>
      </c>
      <c r="C607" s="963">
        <v>32</v>
      </c>
      <c r="D607" s="963" t="s">
        <v>256</v>
      </c>
      <c r="E607" s="950">
        <v>148395995</v>
      </c>
      <c r="F607" s="950">
        <v>20708382</v>
      </c>
      <c r="G607" s="887" t="str">
        <f t="shared" si="22"/>
        <v>11</v>
      </c>
      <c r="H607" s="867" t="str">
        <f t="shared" si="24"/>
        <v>2018</v>
      </c>
      <c r="I607" s="867" t="str">
        <f>VLOOKUP(G607,ZemeData!$B$537:$C$548,2,0)</f>
        <v>XI</v>
      </c>
      <c r="J607" s="867" t="str">
        <f>VLOOKUP(D607,ZemeData!$E$524:$F$533,2,0)</f>
        <v xml:space="preserve"> ** Ostatní státy s vyspělou</v>
      </c>
      <c r="K607" s="868"/>
      <c r="L607" s="888" t="str">
        <f t="shared" si="23"/>
        <v>XI2018 ** Ostatní státy s vyspělou</v>
      </c>
      <c r="M607" s="979" t="s">
        <v>1662</v>
      </c>
      <c r="N607" s="963">
        <v>32</v>
      </c>
      <c r="O607" s="963" t="s">
        <v>256</v>
      </c>
      <c r="P607" s="950">
        <v>111455900</v>
      </c>
      <c r="Q607" s="950">
        <v>19062798</v>
      </c>
      <c r="R607" s="739" t="str">
        <f t="shared" si="25"/>
        <v>11</v>
      </c>
      <c r="S607" s="695" t="str">
        <f t="shared" si="26"/>
        <v>2018</v>
      </c>
      <c r="T607" s="695" t="str">
        <f>VLOOKUP(R607,ZemeData!$B$537:$C$548,2,0)</f>
        <v>XI</v>
      </c>
      <c r="U607" s="695" t="str">
        <f>VLOOKUP(O607,ZemeData!$B$524:$C$533,2,0)</f>
        <v xml:space="preserve"> ** Ostatní státy s vyspělou</v>
      </c>
      <c r="V607" s="721"/>
    </row>
    <row r="608" spans="1:22" ht="51" x14ac:dyDescent="0.2">
      <c r="A608" s="737" t="str">
        <f t="shared" si="21"/>
        <v xml:space="preserve">XI2018 * Společenství </v>
      </c>
      <c r="B608" s="979" t="s">
        <v>1662</v>
      </c>
      <c r="C608" s="963">
        <v>55</v>
      </c>
      <c r="D608" s="963" t="s">
        <v>1701</v>
      </c>
      <c r="E608" s="950">
        <v>1860843164</v>
      </c>
      <c r="F608" s="950">
        <v>18961599</v>
      </c>
      <c r="G608" s="887" t="str">
        <f t="shared" si="22"/>
        <v>11</v>
      </c>
      <c r="H608" s="867" t="str">
        <f t="shared" si="24"/>
        <v>2018</v>
      </c>
      <c r="I608" s="867" t="str">
        <f>VLOOKUP(G608,ZemeData!$B$537:$C$548,2,0)</f>
        <v>XI</v>
      </c>
      <c r="J608" s="867" t="str">
        <f>VLOOKUP(D608,ZemeData!$E$524:$F$533,2,0)</f>
        <v xml:space="preserve"> * Společenství </v>
      </c>
      <c r="K608" s="868"/>
      <c r="L608" s="888" t="str">
        <f t="shared" si="23"/>
        <v xml:space="preserve">XI2018 * Společenství </v>
      </c>
      <c r="M608" s="979" t="s">
        <v>1662</v>
      </c>
      <c r="N608" s="963">
        <v>55</v>
      </c>
      <c r="O608" s="963" t="s">
        <v>1701</v>
      </c>
      <c r="P608" s="950">
        <v>112136146</v>
      </c>
      <c r="Q608" s="950">
        <v>15345037</v>
      </c>
      <c r="R608" s="739" t="str">
        <f t="shared" si="25"/>
        <v>11</v>
      </c>
      <c r="S608" s="695" t="str">
        <f t="shared" si="26"/>
        <v>2018</v>
      </c>
      <c r="T608" s="695" t="str">
        <f>VLOOKUP(R608,ZemeData!$B$537:$C$548,2,0)</f>
        <v>XI</v>
      </c>
      <c r="U608" s="695" t="str">
        <f>VLOOKUP(O608,ZemeData!$B$524:$C$533,2,0)</f>
        <v xml:space="preserve"> * Společenství </v>
      </c>
      <c r="V608" s="721"/>
    </row>
    <row r="609" spans="1:22" x14ac:dyDescent="0.2">
      <c r="A609" s="737" t="str">
        <f t="shared" si="21"/>
        <v>XI2018 ** Státy EU 28</v>
      </c>
      <c r="B609" s="979" t="s">
        <v>1662</v>
      </c>
      <c r="C609" s="963">
        <v>56</v>
      </c>
      <c r="D609" s="963" t="s">
        <v>257</v>
      </c>
      <c r="E609" s="950">
        <v>4738356534</v>
      </c>
      <c r="F609" s="950">
        <v>240936971</v>
      </c>
      <c r="G609" s="887" t="str">
        <f t="shared" si="22"/>
        <v>11</v>
      </c>
      <c r="H609" s="867" t="str">
        <f t="shared" si="24"/>
        <v>2018</v>
      </c>
      <c r="I609" s="867" t="str">
        <f>VLOOKUP(G609,ZemeData!$B$537:$C$548,2,0)</f>
        <v>XI</v>
      </c>
      <c r="J609" s="867" t="str">
        <f>VLOOKUP(D609,ZemeData!$E$524:$F$533,2,0)</f>
        <v xml:space="preserve"> ** Státy EU 28</v>
      </c>
      <c r="K609" s="868"/>
      <c r="L609" s="888" t="str">
        <f t="shared" si="23"/>
        <v>XI2018 ** Státy EU 28</v>
      </c>
      <c r="M609" s="979" t="s">
        <v>1662</v>
      </c>
      <c r="N609" s="963">
        <v>56</v>
      </c>
      <c r="O609" s="963" t="s">
        <v>257</v>
      </c>
      <c r="P609" s="950">
        <v>6551244018</v>
      </c>
      <c r="Q609" s="950">
        <v>365827717</v>
      </c>
      <c r="R609" s="739" t="str">
        <f t="shared" si="25"/>
        <v>11</v>
      </c>
      <c r="S609" s="695" t="str">
        <f t="shared" si="26"/>
        <v>2018</v>
      </c>
      <c r="T609" s="695" t="str">
        <f>VLOOKUP(R609,ZemeData!$B$537:$C$548,2,0)</f>
        <v>XI</v>
      </c>
      <c r="U609" s="695" t="str">
        <f>VLOOKUP(O609,ZemeData!$B$524:$C$533,2,0)</f>
        <v xml:space="preserve"> ** Státy EU 28</v>
      </c>
      <c r="V609" s="721"/>
    </row>
    <row r="610" spans="1:22" ht="25.5" x14ac:dyDescent="0.2">
      <c r="A610" s="737" t="str">
        <f t="shared" si="21"/>
        <v xml:space="preserve">XI2018 * Státy s vyspělou tržní  </v>
      </c>
      <c r="B610" s="979" t="s">
        <v>1662</v>
      </c>
      <c r="C610" s="963">
        <v>58</v>
      </c>
      <c r="D610" s="963" t="s">
        <v>262</v>
      </c>
      <c r="E610" s="950">
        <v>4916913335</v>
      </c>
      <c r="F610" s="950">
        <v>265550227</v>
      </c>
      <c r="G610" s="887" t="str">
        <f t="shared" si="22"/>
        <v>11</v>
      </c>
      <c r="H610" s="867" t="str">
        <f t="shared" si="24"/>
        <v>2018</v>
      </c>
      <c r="I610" s="867" t="str">
        <f>VLOOKUP(G610,ZemeData!$B$537:$C$548,2,0)</f>
        <v>XI</v>
      </c>
      <c r="J610" s="867" t="str">
        <f>VLOOKUP(D610,ZemeData!$E$524:$F$533,2,0)</f>
        <v xml:space="preserve"> * Státy s vyspělou tržní  </v>
      </c>
      <c r="K610" s="868"/>
      <c r="L610" s="888" t="str">
        <f t="shared" si="23"/>
        <v xml:space="preserve">XI2018 * Státy s vyspělou tržní  </v>
      </c>
      <c r="M610" s="979" t="s">
        <v>1662</v>
      </c>
      <c r="N610" s="963">
        <v>58</v>
      </c>
      <c r="O610" s="963" t="s">
        <v>262</v>
      </c>
      <c r="P610" s="950">
        <v>6713372780</v>
      </c>
      <c r="Q610" s="950">
        <v>393305805</v>
      </c>
      <c r="R610" s="739" t="str">
        <f t="shared" si="25"/>
        <v>11</v>
      </c>
      <c r="S610" s="695" t="str">
        <f t="shared" si="26"/>
        <v>2018</v>
      </c>
      <c r="T610" s="695" t="str">
        <f>VLOOKUP(R610,ZemeData!$B$537:$C$548,2,0)</f>
        <v>XI</v>
      </c>
      <c r="U610" s="695" t="str">
        <f>VLOOKUP(O610,ZemeData!$B$524:$C$533,2,0)</f>
        <v xml:space="preserve"> * Státy s vyspělou tržní  </v>
      </c>
      <c r="V610" s="721"/>
    </row>
    <row r="611" spans="1:22" ht="25.5" x14ac:dyDescent="0.2">
      <c r="A611" s="737" t="str">
        <f t="shared" si="21"/>
        <v xml:space="preserve">XI2018 * Státy s </v>
      </c>
      <c r="B611" s="979" t="s">
        <v>1662</v>
      </c>
      <c r="C611" s="963">
        <v>59</v>
      </c>
      <c r="D611" s="963" t="s">
        <v>263</v>
      </c>
      <c r="E611" s="950">
        <v>28240703</v>
      </c>
      <c r="F611" s="950">
        <v>2316333</v>
      </c>
      <c r="G611" s="887" t="str">
        <f t="shared" si="22"/>
        <v>11</v>
      </c>
      <c r="H611" s="867" t="str">
        <f t="shared" si="24"/>
        <v>2018</v>
      </c>
      <c r="I611" s="867" t="str">
        <f>VLOOKUP(G611,ZemeData!$B$537:$C$548,2,0)</f>
        <v>XI</v>
      </c>
      <c r="J611" s="867" t="str">
        <f>VLOOKUP(D611,ZemeData!$E$524:$F$533,2,0)</f>
        <v xml:space="preserve"> * Státy s </v>
      </c>
      <c r="K611" s="868"/>
      <c r="L611" s="888" t="str">
        <f t="shared" si="23"/>
        <v xml:space="preserve">XI2018 * Státy s </v>
      </c>
      <c r="M611" s="979" t="s">
        <v>1662</v>
      </c>
      <c r="N611" s="963">
        <v>59</v>
      </c>
      <c r="O611" s="963" t="s">
        <v>263</v>
      </c>
      <c r="P611" s="950">
        <v>43573247</v>
      </c>
      <c r="Q611" s="950">
        <v>2751159</v>
      </c>
      <c r="R611" s="739" t="str">
        <f t="shared" si="25"/>
        <v>11</v>
      </c>
      <c r="S611" s="695" t="str">
        <f t="shared" si="26"/>
        <v>2018</v>
      </c>
      <c r="T611" s="695" t="str">
        <f>VLOOKUP(R611,ZemeData!$B$537:$C$548,2,0)</f>
        <v>XI</v>
      </c>
      <c r="U611" s="695" t="str">
        <f>VLOOKUP(O611,ZemeData!$B$524:$C$533,2,0)</f>
        <v xml:space="preserve"> * Státy s </v>
      </c>
      <c r="V611" s="721"/>
    </row>
    <row r="612" spans="1:22" x14ac:dyDescent="0.2">
      <c r="A612" s="737" t="str">
        <f t="shared" si="21"/>
        <v>XII2018 * Nespecifikováno</v>
      </c>
      <c r="B612" s="792" t="s">
        <v>1696</v>
      </c>
      <c r="C612" s="793">
        <v>0</v>
      </c>
      <c r="D612" s="793" t="s">
        <v>258</v>
      </c>
      <c r="E612" s="980">
        <v>109370237</v>
      </c>
      <c r="F612" s="981">
        <v>1847272</v>
      </c>
      <c r="G612" s="887" t="str">
        <f t="shared" si="22"/>
        <v>12</v>
      </c>
      <c r="H612" s="867" t="str">
        <f t="shared" si="24"/>
        <v>2018</v>
      </c>
      <c r="I612" s="867" t="str">
        <f>VLOOKUP(G612,ZemeData!$B$537:$C$548,2,0)</f>
        <v>XII</v>
      </c>
      <c r="J612" s="867" t="str">
        <f>VLOOKUP(D612,ZemeData!$E$524:$F$533,2,0)</f>
        <v xml:space="preserve"> * Nespecifikováno</v>
      </c>
      <c r="K612" s="868"/>
      <c r="L612" s="888" t="str">
        <f t="shared" si="23"/>
        <v>XII2018 * Nespecifikováno</v>
      </c>
      <c r="M612" s="792" t="s">
        <v>1696</v>
      </c>
      <c r="N612" s="793">
        <v>0</v>
      </c>
      <c r="O612" s="793" t="s">
        <v>258</v>
      </c>
      <c r="P612" s="980">
        <v>12105525</v>
      </c>
      <c r="Q612" s="981">
        <v>192304</v>
      </c>
      <c r="R612" s="739" t="str">
        <f t="shared" si="25"/>
        <v>12</v>
      </c>
      <c r="S612" s="695" t="str">
        <f t="shared" si="26"/>
        <v>2018</v>
      </c>
      <c r="T612" s="695" t="str">
        <f>VLOOKUP(R612,ZemeData!$B$537:$C$548,2,0)</f>
        <v>XII</v>
      </c>
      <c r="U612" s="695" t="str">
        <f>VLOOKUP(O612,ZemeData!$B$524:$C$533,2,0)</f>
        <v xml:space="preserve"> * Nespecifikováno</v>
      </c>
      <c r="V612" s="721"/>
    </row>
    <row r="613" spans="1:22" x14ac:dyDescent="0.2">
      <c r="A613" s="737" t="str">
        <f t="shared" si="21"/>
        <v>XII2018 ** Státy ESVO</v>
      </c>
      <c r="B613" s="792" t="s">
        <v>1696</v>
      </c>
      <c r="C613" s="793">
        <v>2</v>
      </c>
      <c r="D613" s="793" t="s">
        <v>254</v>
      </c>
      <c r="E613" s="980">
        <v>21212796</v>
      </c>
      <c r="F613" s="981">
        <v>3465062</v>
      </c>
      <c r="G613" s="887" t="str">
        <f t="shared" si="22"/>
        <v>12</v>
      </c>
      <c r="H613" s="867" t="str">
        <f t="shared" si="24"/>
        <v>2018</v>
      </c>
      <c r="I613" s="867" t="str">
        <f>VLOOKUP(G613,ZemeData!$B$537:$C$548,2,0)</f>
        <v>XII</v>
      </c>
      <c r="J613" s="867" t="str">
        <f>VLOOKUP(D613,ZemeData!$E$524:$F$533,2,0)</f>
        <v xml:space="preserve"> ** Státy ESVO</v>
      </c>
      <c r="K613" s="868"/>
      <c r="L613" s="888" t="str">
        <f t="shared" si="23"/>
        <v>XII2018 ** Státy ESVO</v>
      </c>
      <c r="M613" s="792" t="s">
        <v>1696</v>
      </c>
      <c r="N613" s="793">
        <v>2</v>
      </c>
      <c r="O613" s="793" t="s">
        <v>254</v>
      </c>
      <c r="P613" s="980">
        <v>30671364</v>
      </c>
      <c r="Q613" s="981">
        <v>5639487</v>
      </c>
      <c r="R613" s="739" t="str">
        <f t="shared" si="25"/>
        <v>12</v>
      </c>
      <c r="S613" s="695" t="str">
        <f t="shared" si="26"/>
        <v>2018</v>
      </c>
      <c r="T613" s="695" t="str">
        <f>VLOOKUP(R613,ZemeData!$B$537:$C$548,2,0)</f>
        <v>XII</v>
      </c>
      <c r="U613" s="695" t="str">
        <f>VLOOKUP(O613,ZemeData!$B$524:$C$533,2,0)</f>
        <v xml:space="preserve"> ** Státy ESVO</v>
      </c>
      <c r="V613" s="721"/>
    </row>
    <row r="614" spans="1:22" x14ac:dyDescent="0.2">
      <c r="A614" s="737" t="str">
        <f t="shared" si="21"/>
        <v>XII2018 Dovoz ze zemí OECD</v>
      </c>
      <c r="B614" s="792" t="s">
        <v>1696</v>
      </c>
      <c r="C614" s="793">
        <v>4</v>
      </c>
      <c r="D614" s="793" t="s">
        <v>255</v>
      </c>
      <c r="E614" s="980">
        <v>3736222144</v>
      </c>
      <c r="F614" s="981">
        <v>202865344</v>
      </c>
      <c r="G614" s="887" t="str">
        <f t="shared" si="22"/>
        <v>12</v>
      </c>
      <c r="H614" s="867" t="str">
        <f t="shared" si="24"/>
        <v>2018</v>
      </c>
      <c r="I614" s="867" t="str">
        <f>VLOOKUP(G614,ZemeData!$B$537:$C$548,2,0)</f>
        <v>XII</v>
      </c>
      <c r="J614" s="867" t="str">
        <f>VLOOKUP(D614,ZemeData!$E$524:$F$533,2,0)</f>
        <v xml:space="preserve"> Dovoz ze zemí OECD</v>
      </c>
      <c r="K614" s="868"/>
      <c r="L614" s="888" t="str">
        <f t="shared" si="23"/>
        <v>XII2018 Vývoz do zemí OECD</v>
      </c>
      <c r="M614" s="792" t="s">
        <v>1696</v>
      </c>
      <c r="N614" s="793">
        <v>4</v>
      </c>
      <c r="O614" s="793" t="s">
        <v>255</v>
      </c>
      <c r="P614" s="980">
        <v>4554050486</v>
      </c>
      <c r="Q614" s="981">
        <v>274448912</v>
      </c>
      <c r="R614" s="739" t="str">
        <f t="shared" si="25"/>
        <v>12</v>
      </c>
      <c r="S614" s="695" t="str">
        <f t="shared" si="26"/>
        <v>2018</v>
      </c>
      <c r="T614" s="695" t="str">
        <f>VLOOKUP(R614,ZemeData!$B$537:$C$548,2,0)</f>
        <v>XII</v>
      </c>
      <c r="U614" s="695" t="str">
        <f>VLOOKUP(O614,ZemeData!$B$524:$C$533,2,0)</f>
        <v xml:space="preserve"> Vývoz do zemí OECD</v>
      </c>
      <c r="V614" s="721"/>
    </row>
    <row r="615" spans="1:22" x14ac:dyDescent="0.2">
      <c r="A615" s="737" t="str">
        <f t="shared" si="21"/>
        <v>XII2018 * Ostatní */</v>
      </c>
      <c r="B615" s="792" t="s">
        <v>1696</v>
      </c>
      <c r="C615" s="793">
        <v>8</v>
      </c>
      <c r="D615" s="793" t="s">
        <v>259</v>
      </c>
      <c r="E615" s="980">
        <v>103626976</v>
      </c>
      <c r="F615" s="981">
        <v>51999039</v>
      </c>
      <c r="G615" s="887" t="str">
        <f t="shared" si="22"/>
        <v>12</v>
      </c>
      <c r="H615" s="867" t="str">
        <f t="shared" si="24"/>
        <v>2018</v>
      </c>
      <c r="I615" s="867" t="str">
        <f>VLOOKUP(G615,ZemeData!$B$537:$C$548,2,0)</f>
        <v>XII</v>
      </c>
      <c r="J615" s="867" t="str">
        <f>VLOOKUP(D615,ZemeData!$E$524:$F$533,2,0)</f>
        <v xml:space="preserve"> * Ostatní */</v>
      </c>
      <c r="K615" s="868"/>
      <c r="L615" s="888" t="str">
        <f t="shared" si="23"/>
        <v>XII2018 * Ostatní */</v>
      </c>
      <c r="M615" s="792" t="s">
        <v>1696</v>
      </c>
      <c r="N615" s="793">
        <v>8</v>
      </c>
      <c r="O615" s="793" t="s">
        <v>259</v>
      </c>
      <c r="P615" s="980">
        <v>58571791</v>
      </c>
      <c r="Q615" s="981">
        <v>4604908</v>
      </c>
      <c r="R615" s="739" t="str">
        <f t="shared" si="25"/>
        <v>12</v>
      </c>
      <c r="S615" s="695" t="str">
        <f t="shared" si="26"/>
        <v>2018</v>
      </c>
      <c r="T615" s="695" t="str">
        <f>VLOOKUP(R615,ZemeData!$B$537:$C$548,2,0)</f>
        <v>XII</v>
      </c>
      <c r="U615" s="695" t="str">
        <f>VLOOKUP(O615,ZemeData!$B$524:$C$533,2,0)</f>
        <v xml:space="preserve"> * Ostatní */</v>
      </c>
      <c r="V615" s="721"/>
    </row>
    <row r="616" spans="1:22" x14ac:dyDescent="0.2">
      <c r="A616" s="737" t="str">
        <f t="shared" si="21"/>
        <v>XII2018 * Rozvojové země</v>
      </c>
      <c r="B616" s="792" t="s">
        <v>1696</v>
      </c>
      <c r="C616" s="793">
        <v>10</v>
      </c>
      <c r="D616" s="793" t="s">
        <v>260</v>
      </c>
      <c r="E616" s="980">
        <v>208610270</v>
      </c>
      <c r="F616" s="981">
        <v>22291633</v>
      </c>
      <c r="G616" s="887" t="str">
        <f t="shared" si="22"/>
        <v>12</v>
      </c>
      <c r="H616" s="867" t="str">
        <f t="shared" si="24"/>
        <v>2018</v>
      </c>
      <c r="I616" s="867" t="str">
        <f>VLOOKUP(G616,ZemeData!$B$537:$C$548,2,0)</f>
        <v>XII</v>
      </c>
      <c r="J616" s="867" t="str">
        <f>VLOOKUP(D616,ZemeData!$E$524:$F$533,2,0)</f>
        <v xml:space="preserve"> * Rozvojové země</v>
      </c>
      <c r="K616" s="868"/>
      <c r="L616" s="888" t="str">
        <f t="shared" si="23"/>
        <v>XII2018 * Rozvojové země</v>
      </c>
      <c r="M616" s="792" t="s">
        <v>1696</v>
      </c>
      <c r="N616" s="793">
        <v>10</v>
      </c>
      <c r="O616" s="793" t="s">
        <v>260</v>
      </c>
      <c r="P616" s="980">
        <v>86818344</v>
      </c>
      <c r="Q616" s="981">
        <v>14594088</v>
      </c>
      <c r="R616" s="739" t="str">
        <f t="shared" si="25"/>
        <v>12</v>
      </c>
      <c r="S616" s="695" t="str">
        <f t="shared" si="26"/>
        <v>2018</v>
      </c>
      <c r="T616" s="695" t="str">
        <f>VLOOKUP(R616,ZemeData!$B$537:$C$548,2,0)</f>
        <v>XII</v>
      </c>
      <c r="U616" s="695" t="str">
        <f>VLOOKUP(O616,ZemeData!$B$524:$C$533,2,0)</f>
        <v xml:space="preserve"> * Rozvojové země</v>
      </c>
      <c r="V616" s="721"/>
    </row>
    <row r="617" spans="1:22" x14ac:dyDescent="0.2">
      <c r="A617" s="737" t="str">
        <f t="shared" si="21"/>
        <v>XII2018 ** Ostatní státy s vyspělou</v>
      </c>
      <c r="B617" s="792" t="s">
        <v>1696</v>
      </c>
      <c r="C617" s="793">
        <v>32</v>
      </c>
      <c r="D617" s="793" t="s">
        <v>256</v>
      </c>
      <c r="E617" s="980">
        <v>134207960</v>
      </c>
      <c r="F617" s="981">
        <v>16235090</v>
      </c>
      <c r="G617" s="887" t="str">
        <f t="shared" si="22"/>
        <v>12</v>
      </c>
      <c r="H617" s="867" t="str">
        <f t="shared" si="24"/>
        <v>2018</v>
      </c>
      <c r="I617" s="867" t="str">
        <f>VLOOKUP(G617,ZemeData!$B$537:$C$548,2,0)</f>
        <v>XII</v>
      </c>
      <c r="J617" s="867" t="str">
        <f>VLOOKUP(D617,ZemeData!$E$524:$F$533,2,0)</f>
        <v xml:space="preserve"> ** Ostatní státy s vyspělou</v>
      </c>
      <c r="K617" s="868"/>
      <c r="L617" s="888" t="str">
        <f t="shared" si="23"/>
        <v>XII2018 ** Ostatní státy s vyspělou</v>
      </c>
      <c r="M617" s="792" t="s">
        <v>1696</v>
      </c>
      <c r="N617" s="793">
        <v>32</v>
      </c>
      <c r="O617" s="793" t="s">
        <v>256</v>
      </c>
      <c r="P617" s="980">
        <v>93361380</v>
      </c>
      <c r="Q617" s="981">
        <v>17004607</v>
      </c>
      <c r="R617" s="739" t="str">
        <f t="shared" si="25"/>
        <v>12</v>
      </c>
      <c r="S617" s="695" t="str">
        <f t="shared" si="26"/>
        <v>2018</v>
      </c>
      <c r="T617" s="695" t="str">
        <f>VLOOKUP(R617,ZemeData!$B$537:$C$548,2,0)</f>
        <v>XII</v>
      </c>
      <c r="U617" s="695" t="str">
        <f>VLOOKUP(O617,ZemeData!$B$524:$C$533,2,0)</f>
        <v xml:space="preserve"> ** Ostatní státy s vyspělou</v>
      </c>
      <c r="V617" s="721"/>
    </row>
    <row r="618" spans="1:22" x14ac:dyDescent="0.2">
      <c r="A618" s="737" t="str">
        <f t="shared" si="21"/>
        <v xml:space="preserve">XII2018 * Společenství </v>
      </c>
      <c r="B618" s="792" t="s">
        <v>1696</v>
      </c>
      <c r="C618" s="793">
        <v>55</v>
      </c>
      <c r="D618" s="793" t="s">
        <v>1701</v>
      </c>
      <c r="E618" s="980">
        <v>1657638843</v>
      </c>
      <c r="F618" s="981">
        <v>16570337</v>
      </c>
      <c r="G618" s="887" t="str">
        <f t="shared" si="22"/>
        <v>12</v>
      </c>
      <c r="H618" s="867" t="str">
        <f t="shared" si="24"/>
        <v>2018</v>
      </c>
      <c r="I618" s="867" t="str">
        <f>VLOOKUP(G618,ZemeData!$B$537:$C$548,2,0)</f>
        <v>XII</v>
      </c>
      <c r="J618" s="867" t="str">
        <f>VLOOKUP(D618,ZemeData!$E$524:$F$533,2,0)</f>
        <v xml:space="preserve"> * Společenství </v>
      </c>
      <c r="K618" s="868"/>
      <c r="L618" s="888" t="str">
        <f t="shared" si="23"/>
        <v xml:space="preserve">XII2018 * Společenství </v>
      </c>
      <c r="M618" s="792" t="s">
        <v>1696</v>
      </c>
      <c r="N618" s="793">
        <v>55</v>
      </c>
      <c r="O618" s="793" t="s">
        <v>1701</v>
      </c>
      <c r="P618" s="980">
        <v>96103711</v>
      </c>
      <c r="Q618" s="981">
        <v>11713563</v>
      </c>
      <c r="R618" s="739" t="str">
        <f t="shared" si="25"/>
        <v>12</v>
      </c>
      <c r="S618" s="695" t="str">
        <f t="shared" si="26"/>
        <v>2018</v>
      </c>
      <c r="T618" s="695" t="str">
        <f>VLOOKUP(R618,ZemeData!$B$537:$C$548,2,0)</f>
        <v>XII</v>
      </c>
      <c r="U618" s="695" t="str">
        <f>VLOOKUP(O618,ZemeData!$B$524:$C$533,2,0)</f>
        <v xml:space="preserve"> * Společenství </v>
      </c>
      <c r="V618" s="721"/>
    </row>
    <row r="619" spans="1:22" x14ac:dyDescent="0.2">
      <c r="A619" s="737" t="str">
        <f t="shared" si="21"/>
        <v>XII2018 ** Státy EU 28</v>
      </c>
      <c r="B619" s="792" t="s">
        <v>1696</v>
      </c>
      <c r="C619" s="793">
        <v>56</v>
      </c>
      <c r="D619" s="793" t="s">
        <v>257</v>
      </c>
      <c r="E619" s="980">
        <v>3643854825</v>
      </c>
      <c r="F619" s="981">
        <v>182428785</v>
      </c>
      <c r="G619" s="887" t="str">
        <f t="shared" si="22"/>
        <v>12</v>
      </c>
      <c r="H619" s="867" t="str">
        <f t="shared" si="24"/>
        <v>2018</v>
      </c>
      <c r="I619" s="867" t="str">
        <f>VLOOKUP(G619,ZemeData!$B$537:$C$548,2,0)</f>
        <v>XII</v>
      </c>
      <c r="J619" s="867" t="str">
        <f>VLOOKUP(D619,ZemeData!$E$524:$F$533,2,0)</f>
        <v xml:space="preserve"> ** Státy EU 28</v>
      </c>
      <c r="K619" s="868"/>
      <c r="L619" s="888" t="str">
        <f t="shared" si="23"/>
        <v>XII2018 ** Státy EU 28</v>
      </c>
      <c r="M619" s="792" t="s">
        <v>1696</v>
      </c>
      <c r="N619" s="793">
        <v>56</v>
      </c>
      <c r="O619" s="793" t="s">
        <v>257</v>
      </c>
      <c r="P619" s="980">
        <v>4541001479</v>
      </c>
      <c r="Q619" s="981">
        <v>259951414</v>
      </c>
      <c r="R619" s="739" t="str">
        <f t="shared" si="25"/>
        <v>12</v>
      </c>
      <c r="S619" s="695" t="str">
        <f t="shared" si="26"/>
        <v>2018</v>
      </c>
      <c r="T619" s="695" t="str">
        <f>VLOOKUP(R619,ZemeData!$B$537:$C$548,2,0)</f>
        <v>XII</v>
      </c>
      <c r="U619" s="695" t="str">
        <f>VLOOKUP(O619,ZemeData!$B$524:$C$533,2,0)</f>
        <v xml:space="preserve"> ** Státy EU 28</v>
      </c>
      <c r="V619" s="721"/>
    </row>
    <row r="620" spans="1:22" x14ac:dyDescent="0.2">
      <c r="A620" s="737" t="str">
        <f t="shared" si="21"/>
        <v xml:space="preserve">XII2018 * Státy s vyspělou tržní  </v>
      </c>
      <c r="B620" s="792" t="s">
        <v>1696</v>
      </c>
      <c r="C620" s="793">
        <v>58</v>
      </c>
      <c r="D620" s="793" t="s">
        <v>262</v>
      </c>
      <c r="E620" s="980">
        <v>3799275582</v>
      </c>
      <c r="F620" s="981">
        <v>202128937</v>
      </c>
      <c r="G620" s="887" t="str">
        <f t="shared" si="22"/>
        <v>12</v>
      </c>
      <c r="H620" s="867" t="str">
        <f t="shared" si="24"/>
        <v>2018</v>
      </c>
      <c r="I620" s="867" t="str">
        <f>VLOOKUP(G620,ZemeData!$B$537:$C$548,2,0)</f>
        <v>XII</v>
      </c>
      <c r="J620" s="867" t="str">
        <f>VLOOKUP(D620,ZemeData!$E$524:$F$533,2,0)</f>
        <v xml:space="preserve"> * Státy s vyspělou tržní  </v>
      </c>
      <c r="K620" s="868"/>
      <c r="L620" s="888" t="str">
        <f t="shared" si="23"/>
        <v xml:space="preserve">XII2018 * Státy s vyspělou tržní  </v>
      </c>
      <c r="M620" s="792" t="s">
        <v>1696</v>
      </c>
      <c r="N620" s="793">
        <v>58</v>
      </c>
      <c r="O620" s="793" t="s">
        <v>262</v>
      </c>
      <c r="P620" s="980">
        <v>4665034223</v>
      </c>
      <c r="Q620" s="981">
        <v>282595508</v>
      </c>
      <c r="R620" s="739" t="str">
        <f t="shared" si="25"/>
        <v>12</v>
      </c>
      <c r="S620" s="695" t="str">
        <f t="shared" si="26"/>
        <v>2018</v>
      </c>
      <c r="T620" s="695" t="str">
        <f>VLOOKUP(R620,ZemeData!$B$537:$C$548,2,0)</f>
        <v>XII</v>
      </c>
      <c r="U620" s="695" t="str">
        <f>VLOOKUP(O620,ZemeData!$B$524:$C$533,2,0)</f>
        <v xml:space="preserve"> * Státy s vyspělou tržní  </v>
      </c>
      <c r="V620" s="721"/>
    </row>
    <row r="621" spans="1:22" x14ac:dyDescent="0.2">
      <c r="A621" s="737" t="str">
        <f t="shared" si="21"/>
        <v xml:space="preserve">XII2018 * Státy s </v>
      </c>
      <c r="B621" s="792" t="s">
        <v>1696</v>
      </c>
      <c r="C621" s="793">
        <v>59</v>
      </c>
      <c r="D621" s="793" t="s">
        <v>263</v>
      </c>
      <c r="E621" s="980">
        <v>26335750</v>
      </c>
      <c r="F621" s="981">
        <v>1852488</v>
      </c>
      <c r="G621" s="887" t="str">
        <f t="shared" si="22"/>
        <v>12</v>
      </c>
      <c r="H621" s="867" t="str">
        <f t="shared" si="24"/>
        <v>2018</v>
      </c>
      <c r="I621" s="867" t="str">
        <f>VLOOKUP(G621,ZemeData!$B$537:$C$548,2,0)</f>
        <v>XII</v>
      </c>
      <c r="J621" s="867" t="str">
        <f>VLOOKUP(D621,ZemeData!$E$524:$F$533,2,0)</f>
        <v xml:space="preserve"> * Státy s </v>
      </c>
      <c r="K621" s="868"/>
      <c r="L621" s="888" t="str">
        <f t="shared" si="23"/>
        <v xml:space="preserve">XII2018 * Státy s </v>
      </c>
      <c r="M621" s="792" t="s">
        <v>1696</v>
      </c>
      <c r="N621" s="793">
        <v>59</v>
      </c>
      <c r="O621" s="793" t="s">
        <v>263</v>
      </c>
      <c r="P621" s="980">
        <v>39978843</v>
      </c>
      <c r="Q621" s="981">
        <v>2164362</v>
      </c>
      <c r="R621" s="739" t="str">
        <f t="shared" si="25"/>
        <v>12</v>
      </c>
      <c r="S621" s="695" t="str">
        <f t="shared" si="26"/>
        <v>2018</v>
      </c>
      <c r="T621" s="695" t="str">
        <f>VLOOKUP(R621,ZemeData!$B$537:$C$548,2,0)</f>
        <v>XII</v>
      </c>
      <c r="U621" s="695" t="str">
        <f>VLOOKUP(O621,ZemeData!$B$524:$C$533,2,0)</f>
        <v xml:space="preserve"> * Státy s </v>
      </c>
      <c r="V621" s="721"/>
    </row>
    <row r="622" spans="1:22" x14ac:dyDescent="0.2">
      <c r="A622" s="737" t="e">
        <f t="shared" si="21"/>
        <v>#N/A</v>
      </c>
      <c r="B622" s="792"/>
      <c r="C622" s="793"/>
      <c r="D622" s="793"/>
      <c r="E622" s="793"/>
      <c r="F622" s="794"/>
      <c r="G622" s="887" t="str">
        <f t="shared" si="22"/>
        <v/>
      </c>
      <c r="H622" s="867" t="str">
        <f t="shared" si="24"/>
        <v/>
      </c>
      <c r="I622" s="867" t="e">
        <f>VLOOKUP(G622,ZemeData!$B$537:$C$548,2,0)</f>
        <v>#N/A</v>
      </c>
      <c r="J622" s="867" t="e">
        <f>VLOOKUP(D622,ZemeData!$E$524:$F$533,2,0)</f>
        <v>#N/A</v>
      </c>
      <c r="K622" s="868"/>
      <c r="L622" s="888" t="e">
        <f t="shared" si="23"/>
        <v>#N/A</v>
      </c>
      <c r="M622" s="792"/>
      <c r="N622" s="854"/>
      <c r="O622" s="854"/>
      <c r="P622" s="854"/>
      <c r="Q622" s="852"/>
      <c r="R622" s="739" t="str">
        <f t="shared" si="25"/>
        <v/>
      </c>
      <c r="S622" s="695" t="str">
        <f t="shared" si="26"/>
        <v/>
      </c>
      <c r="T622" s="695" t="e">
        <f>VLOOKUP(R622,ZemeData!$B$537:$C$548,2,0)</f>
        <v>#N/A</v>
      </c>
      <c r="U622" s="695" t="e">
        <f>VLOOKUP(O622,ZemeData!$B$524:$C$533,2,0)</f>
        <v>#N/A</v>
      </c>
      <c r="V622" s="721"/>
    </row>
    <row r="623" spans="1:22" x14ac:dyDescent="0.2">
      <c r="A623" s="737" t="e">
        <f t="shared" si="21"/>
        <v>#N/A</v>
      </c>
      <c r="B623" s="792"/>
      <c r="C623" s="793"/>
      <c r="D623" s="793"/>
      <c r="E623" s="793"/>
      <c r="F623" s="794"/>
      <c r="G623" s="887" t="str">
        <f t="shared" si="22"/>
        <v/>
      </c>
      <c r="H623" s="867" t="str">
        <f t="shared" si="24"/>
        <v/>
      </c>
      <c r="I623" s="867" t="e">
        <f>VLOOKUP(G623,ZemeData!$B$537:$C$548,2,0)</f>
        <v>#N/A</v>
      </c>
      <c r="J623" s="867" t="e">
        <f>VLOOKUP(D623,ZemeData!$E$524:$F$533,2,0)</f>
        <v>#N/A</v>
      </c>
      <c r="K623" s="868"/>
      <c r="L623" s="888" t="e">
        <f t="shared" si="23"/>
        <v>#N/A</v>
      </c>
      <c r="M623" s="792"/>
      <c r="N623" s="854"/>
      <c r="O623" s="854"/>
      <c r="P623" s="854"/>
      <c r="Q623" s="852"/>
      <c r="R623" s="739" t="str">
        <f t="shared" si="25"/>
        <v/>
      </c>
      <c r="S623" s="695" t="str">
        <f t="shared" si="26"/>
        <v/>
      </c>
      <c r="T623" s="695" t="e">
        <f>VLOOKUP(R623,ZemeData!$B$537:$C$548,2,0)</f>
        <v>#N/A</v>
      </c>
      <c r="U623" s="695" t="e">
        <f>VLOOKUP(O623,ZemeData!$B$524:$C$533,2,0)</f>
        <v>#N/A</v>
      </c>
      <c r="V623" s="721"/>
    </row>
    <row r="624" spans="1:22" x14ac:dyDescent="0.2">
      <c r="A624" s="737" t="e">
        <f t="shared" si="21"/>
        <v>#N/A</v>
      </c>
      <c r="B624" s="792"/>
      <c r="C624" s="793"/>
      <c r="D624" s="793"/>
      <c r="E624" s="793"/>
      <c r="F624" s="794"/>
      <c r="G624" s="887" t="str">
        <f t="shared" si="22"/>
        <v/>
      </c>
      <c r="H624" s="867" t="str">
        <f t="shared" si="24"/>
        <v/>
      </c>
      <c r="I624" s="867" t="e">
        <f>VLOOKUP(G624,ZemeData!$B$537:$C$548,2,0)</f>
        <v>#N/A</v>
      </c>
      <c r="J624" s="867" t="e">
        <f>VLOOKUP(D624,ZemeData!$E$524:$F$533,2,0)</f>
        <v>#N/A</v>
      </c>
      <c r="K624" s="868"/>
      <c r="L624" s="888" t="e">
        <f t="shared" si="23"/>
        <v>#N/A</v>
      </c>
      <c r="M624" s="792"/>
      <c r="N624" s="854"/>
      <c r="O624" s="854"/>
      <c r="P624" s="854"/>
      <c r="Q624" s="852"/>
      <c r="R624" s="739" t="str">
        <f t="shared" si="25"/>
        <v/>
      </c>
      <c r="S624" s="695" t="str">
        <f t="shared" si="26"/>
        <v/>
      </c>
      <c r="T624" s="695" t="e">
        <f>VLOOKUP(R624,ZemeData!$B$537:$C$548,2,0)</f>
        <v>#N/A</v>
      </c>
      <c r="U624" s="695" t="e">
        <f>VLOOKUP(O624,ZemeData!$B$524:$C$533,2,0)</f>
        <v>#N/A</v>
      </c>
      <c r="V624" s="721"/>
    </row>
    <row r="625" spans="1:22" ht="13.5" thickBot="1" x14ac:dyDescent="0.25">
      <c r="A625" s="737" t="e">
        <f t="shared" si="21"/>
        <v>#N/A</v>
      </c>
      <c r="B625" s="889"/>
      <c r="C625" s="796"/>
      <c r="D625" s="796"/>
      <c r="E625" s="796"/>
      <c r="F625" s="797"/>
      <c r="G625" s="890"/>
      <c r="H625" s="867" t="str">
        <f t="shared" si="24"/>
        <v/>
      </c>
      <c r="I625" s="867" t="e">
        <f>VLOOKUP(G625,ZemeData!$B$537:$C$548,2,0)</f>
        <v>#N/A</v>
      </c>
      <c r="J625" s="867" t="e">
        <f>VLOOKUP(D625,ZemeData!$E$524:$F$533,2,0)</f>
        <v>#N/A</v>
      </c>
      <c r="K625" s="874"/>
      <c r="L625" s="888" t="e">
        <f t="shared" si="23"/>
        <v>#N/A</v>
      </c>
      <c r="M625" s="889"/>
      <c r="N625" s="853"/>
      <c r="O625" s="853"/>
      <c r="P625" s="853"/>
      <c r="Q625" s="855"/>
      <c r="R625" s="739" t="str">
        <f t="shared" si="25"/>
        <v/>
      </c>
      <c r="S625" s="695" t="str">
        <f t="shared" si="26"/>
        <v/>
      </c>
      <c r="T625" s="695" t="e">
        <f>VLOOKUP(R625,ZemeData!$B$537:$C$548,2,0)</f>
        <v>#N/A</v>
      </c>
      <c r="U625" s="695" t="e">
        <f>VLOOKUP(O625,ZemeData!$B$524:$C$533,2,0)</f>
        <v>#N/A</v>
      </c>
      <c r="V625" s="722"/>
    </row>
    <row r="626" spans="1:22" x14ac:dyDescent="0.2">
      <c r="N626" s="851"/>
      <c r="O626" s="851"/>
      <c r="P626" s="851"/>
      <c r="Q626" s="851"/>
    </row>
    <row r="627" spans="1:22" ht="13.5" thickBot="1" x14ac:dyDescent="0.25"/>
    <row r="628" spans="1:22" x14ac:dyDescent="0.2">
      <c r="A628" s="725" t="s">
        <v>1445</v>
      </c>
      <c r="B628" s="798"/>
      <c r="C628" s="617"/>
      <c r="D628" s="617"/>
      <c r="E628" s="617"/>
      <c r="F628" s="799"/>
      <c r="G628" s="617"/>
      <c r="H628" s="617"/>
      <c r="I628" s="617"/>
      <c r="J628" s="617"/>
      <c r="K628" s="799"/>
      <c r="L628" s="878" t="s">
        <v>1446</v>
      </c>
      <c r="M628" s="798"/>
      <c r="N628" s="726"/>
      <c r="O628" s="726"/>
      <c r="P628" s="726"/>
      <c r="Q628" s="727"/>
      <c r="R628" s="726"/>
      <c r="S628" s="726"/>
      <c r="T628" s="726"/>
      <c r="U628" s="726"/>
      <c r="V628" s="727"/>
    </row>
    <row r="629" spans="1:22" ht="15" x14ac:dyDescent="0.25">
      <c r="A629" s="728"/>
      <c r="B629" s="967" t="s">
        <v>244</v>
      </c>
      <c r="C629" s="963" t="s">
        <v>245</v>
      </c>
      <c r="D629" s="959"/>
      <c r="E629" s="959"/>
      <c r="F629" s="959"/>
      <c r="G629" s="274"/>
      <c r="H629" s="274"/>
      <c r="I629" s="274"/>
      <c r="J629" s="274"/>
      <c r="K629" s="879"/>
      <c r="L629" s="607"/>
      <c r="M629" s="967" t="s">
        <v>244</v>
      </c>
      <c r="N629" s="963" t="s">
        <v>245</v>
      </c>
      <c r="O629" s="959"/>
      <c r="P629" s="959"/>
      <c r="Q629" s="959"/>
      <c r="R629" s="10"/>
      <c r="S629" s="10"/>
      <c r="T629" s="10"/>
      <c r="U629" s="10"/>
      <c r="V629" s="729"/>
    </row>
    <row r="630" spans="1:22" ht="15" x14ac:dyDescent="0.25">
      <c r="A630" s="728"/>
      <c r="B630" s="967" t="s">
        <v>246</v>
      </c>
      <c r="C630" s="963" t="s">
        <v>248</v>
      </c>
      <c r="D630" s="959"/>
      <c r="E630" s="959"/>
      <c r="F630" s="959"/>
      <c r="G630" s="274"/>
      <c r="H630" s="274"/>
      <c r="I630" s="274"/>
      <c r="J630" s="274"/>
      <c r="K630" s="879"/>
      <c r="L630" s="607"/>
      <c r="M630" s="967" t="s">
        <v>246</v>
      </c>
      <c r="N630" s="963" t="s">
        <v>247</v>
      </c>
      <c r="O630" s="959"/>
      <c r="P630" s="959"/>
      <c r="Q630" s="959"/>
      <c r="R630" s="10"/>
      <c r="S630" s="10"/>
      <c r="T630" s="10"/>
      <c r="U630" s="10"/>
      <c r="V630" s="729"/>
    </row>
    <row r="631" spans="1:22" ht="26.25" x14ac:dyDescent="0.25">
      <c r="A631" s="728"/>
      <c r="B631" s="967" t="s">
        <v>249</v>
      </c>
      <c r="C631" s="963" t="s">
        <v>1695</v>
      </c>
      <c r="D631" s="959"/>
      <c r="E631" s="959"/>
      <c r="F631" s="959"/>
      <c r="G631" s="274"/>
      <c r="H631" s="274"/>
      <c r="I631" s="274"/>
      <c r="J631" s="274"/>
      <c r="K631" s="879"/>
      <c r="L631" s="607"/>
      <c r="M631" s="967" t="s">
        <v>249</v>
      </c>
      <c r="N631" s="963" t="s">
        <v>1695</v>
      </c>
      <c r="O631" s="959"/>
      <c r="P631" s="959"/>
      <c r="Q631" s="959"/>
      <c r="R631" s="10"/>
      <c r="S631" s="10"/>
      <c r="T631" s="10"/>
      <c r="U631" s="10"/>
      <c r="V631" s="729"/>
    </row>
    <row r="632" spans="1:22" ht="26.25" x14ac:dyDescent="0.25">
      <c r="A632" s="728"/>
      <c r="B632" s="967" t="s">
        <v>282</v>
      </c>
      <c r="C632" s="955" t="s">
        <v>283</v>
      </c>
      <c r="D632" s="959"/>
      <c r="E632" s="959"/>
      <c r="F632" s="959"/>
      <c r="G632" s="274"/>
      <c r="H632" s="274"/>
      <c r="I632" s="274"/>
      <c r="J632" s="274"/>
      <c r="K632" s="879"/>
      <c r="L632" s="607"/>
      <c r="M632" s="967" t="s">
        <v>282</v>
      </c>
      <c r="N632" s="955" t="s">
        <v>283</v>
      </c>
      <c r="O632" s="959"/>
      <c r="P632" s="959"/>
      <c r="Q632" s="959"/>
      <c r="R632" s="10"/>
      <c r="S632" s="10"/>
      <c r="T632" s="10"/>
      <c r="U632" s="10"/>
      <c r="V632" s="729"/>
    </row>
    <row r="633" spans="1:22" ht="15" x14ac:dyDescent="0.25">
      <c r="A633" s="728"/>
      <c r="B633" s="943"/>
      <c r="C633" s="959"/>
      <c r="D633" s="959"/>
      <c r="E633" s="959"/>
      <c r="F633" s="959"/>
      <c r="G633" s="274"/>
      <c r="H633" s="274"/>
      <c r="I633" s="274"/>
      <c r="J633" s="274"/>
      <c r="K633" s="879"/>
      <c r="L633" s="607"/>
      <c r="M633" s="943"/>
      <c r="N633" s="959"/>
      <c r="O633" s="959"/>
      <c r="P633" s="959"/>
      <c r="Q633" s="959"/>
      <c r="R633" s="10"/>
      <c r="S633" s="10"/>
      <c r="T633" s="10"/>
      <c r="U633" s="10"/>
      <c r="V633" s="729"/>
    </row>
    <row r="634" spans="1:22" ht="15.75" thickBot="1" x14ac:dyDescent="0.3">
      <c r="A634" s="730"/>
      <c r="B634" s="943"/>
      <c r="C634" s="959"/>
      <c r="D634" s="959"/>
      <c r="E634" s="959"/>
      <c r="F634" s="959"/>
      <c r="G634" s="880"/>
      <c r="H634" s="880"/>
      <c r="I634" s="880"/>
      <c r="J634" s="880"/>
      <c r="K634" s="881"/>
      <c r="L634" s="882"/>
      <c r="M634" s="943"/>
      <c r="N634" s="959"/>
      <c r="O634" s="959"/>
      <c r="P634" s="959"/>
      <c r="Q634" s="959"/>
      <c r="R634" s="731"/>
      <c r="S634" s="731"/>
      <c r="T634" s="731"/>
      <c r="U634" s="731"/>
      <c r="V634" s="732"/>
    </row>
    <row r="635" spans="1:22" ht="25.5" x14ac:dyDescent="0.2">
      <c r="A635" s="733" t="s">
        <v>1440</v>
      </c>
      <c r="B635" s="979" t="s">
        <v>50</v>
      </c>
      <c r="C635" s="963" t="s">
        <v>250</v>
      </c>
      <c r="D635" s="963" t="s">
        <v>251</v>
      </c>
      <c r="E635" s="963" t="s">
        <v>284</v>
      </c>
      <c r="F635" s="963" t="s">
        <v>278</v>
      </c>
      <c r="G635" s="883"/>
      <c r="H635" s="884"/>
      <c r="I635" s="884"/>
      <c r="J635" s="884"/>
      <c r="K635" s="885"/>
      <c r="L635" s="886" t="s">
        <v>1440</v>
      </c>
      <c r="M635" s="979" t="s">
        <v>50</v>
      </c>
      <c r="N635" s="963" t="s">
        <v>250</v>
      </c>
      <c r="O635" s="963" t="s">
        <v>251</v>
      </c>
      <c r="P635" s="963" t="s">
        <v>284</v>
      </c>
      <c r="Q635" s="963" t="s">
        <v>278</v>
      </c>
      <c r="R635" s="734"/>
      <c r="S635" s="735"/>
      <c r="T635" s="735"/>
      <c r="U635" s="735"/>
      <c r="V635" s="736"/>
    </row>
    <row r="636" spans="1:22" x14ac:dyDescent="0.2">
      <c r="A636" s="737" t="str">
        <f>CONCATENATE(I636,H636,J636)</f>
        <v>I2017 * Nespecifikováno</v>
      </c>
      <c r="B636" s="979" t="s">
        <v>1428</v>
      </c>
      <c r="C636" s="963">
        <v>0</v>
      </c>
      <c r="D636" s="963" t="s">
        <v>258</v>
      </c>
      <c r="E636" s="950">
        <v>114150479</v>
      </c>
      <c r="F636" s="950">
        <v>72435</v>
      </c>
      <c r="G636" s="887" t="str">
        <f>LEFT(B636,2)</f>
        <v>01</v>
      </c>
      <c r="H636" s="867" t="str">
        <f>RIGHT(B636,4)</f>
        <v>2017</v>
      </c>
      <c r="I636" s="867" t="str">
        <f>VLOOKUP(G636,ZemeData!$B$537:$C$548,2,0)</f>
        <v>I</v>
      </c>
      <c r="J636" s="867" t="str">
        <f>VLOOKUP(D636,ZemeData!$E$524:$F$533,2,0)</f>
        <v xml:space="preserve"> * Nespecifikováno</v>
      </c>
      <c r="K636" s="868"/>
      <c r="L636" s="888" t="str">
        <f>CONCATENATE(T636,S636,U636)</f>
        <v>I2017 * Nespecifikováno</v>
      </c>
      <c r="M636" s="979" t="s">
        <v>1428</v>
      </c>
      <c r="N636" s="963">
        <v>0</v>
      </c>
      <c r="O636" s="963" t="s">
        <v>258</v>
      </c>
      <c r="P636" s="950">
        <v>6632244</v>
      </c>
      <c r="Q636" s="950">
        <v>5455</v>
      </c>
      <c r="R636" s="739" t="str">
        <f>LEFT(M636,2)</f>
        <v>01</v>
      </c>
      <c r="S636" s="695" t="str">
        <f>RIGHT(M636,4)</f>
        <v>2017</v>
      </c>
      <c r="T636" s="695" t="str">
        <f>VLOOKUP(R636,ZemeData!$B$537:$C$548,2,0)</f>
        <v>I</v>
      </c>
      <c r="U636" s="695" t="str">
        <f>VLOOKUP(O636,ZemeData!$B$524:$C$533,2,0)</f>
        <v xml:space="preserve"> * Nespecifikováno</v>
      </c>
      <c r="V636" s="721"/>
    </row>
    <row r="637" spans="1:22" x14ac:dyDescent="0.2">
      <c r="A637" s="737" t="str">
        <f t="shared" ref="A637:A700" si="27">CONCATENATE(I637,H637,J637)</f>
        <v>I2017 ** Státy ESVO</v>
      </c>
      <c r="B637" s="979" t="s">
        <v>1428</v>
      </c>
      <c r="C637" s="963">
        <v>2</v>
      </c>
      <c r="D637" s="963" t="s">
        <v>254</v>
      </c>
      <c r="E637" s="950">
        <v>26215862</v>
      </c>
      <c r="F637" s="950">
        <v>140891</v>
      </c>
      <c r="G637" s="887" t="str">
        <f t="shared" ref="G637:G700" si="28">LEFT(B637,2)</f>
        <v>01</v>
      </c>
      <c r="H637" s="867" t="str">
        <f t="shared" ref="H637:H700" si="29">RIGHT(B637,4)</f>
        <v>2017</v>
      </c>
      <c r="I637" s="867" t="str">
        <f>VLOOKUP(G637,ZemeData!$B$537:$C$548,2,0)</f>
        <v>I</v>
      </c>
      <c r="J637" s="867" t="str">
        <f>VLOOKUP(D637,ZemeData!$E$524:$F$533,2,0)</f>
        <v xml:space="preserve"> ** Státy ESVO</v>
      </c>
      <c r="K637" s="868"/>
      <c r="L637" s="888" t="str">
        <f t="shared" ref="L637:L700" si="30">CONCATENATE(T637,S637,U637)</f>
        <v>I2017 ** Státy ESVO</v>
      </c>
      <c r="M637" s="979" t="s">
        <v>1428</v>
      </c>
      <c r="N637" s="963">
        <v>2</v>
      </c>
      <c r="O637" s="963" t="s">
        <v>254</v>
      </c>
      <c r="P637" s="950">
        <v>51265321</v>
      </c>
      <c r="Q637" s="950">
        <v>252791</v>
      </c>
      <c r="R637" s="739" t="str">
        <f t="shared" ref="R637:R700" si="31">LEFT(M637,2)</f>
        <v>01</v>
      </c>
      <c r="S637" s="695" t="str">
        <f t="shared" ref="S637:S700" si="32">RIGHT(M637,4)</f>
        <v>2017</v>
      </c>
      <c r="T637" s="695" t="str">
        <f>VLOOKUP(R637,ZemeData!$B$537:$C$548,2,0)</f>
        <v>I</v>
      </c>
      <c r="U637" s="695" t="str">
        <f>VLOOKUP(O637,ZemeData!$B$524:$C$533,2,0)</f>
        <v xml:space="preserve"> ** Státy ESVO</v>
      </c>
      <c r="V637" s="721"/>
    </row>
    <row r="638" spans="1:22" x14ac:dyDescent="0.2">
      <c r="A638" s="737" t="str">
        <f t="shared" si="27"/>
        <v>I2017 Dovoz ze zemí OECD</v>
      </c>
      <c r="B638" s="979" t="s">
        <v>1428</v>
      </c>
      <c r="C638" s="963">
        <v>4</v>
      </c>
      <c r="D638" s="963" t="s">
        <v>255</v>
      </c>
      <c r="E638" s="950">
        <v>3869321566</v>
      </c>
      <c r="F638" s="950">
        <v>8082337</v>
      </c>
      <c r="G638" s="887" t="str">
        <f t="shared" si="28"/>
        <v>01</v>
      </c>
      <c r="H638" s="867" t="str">
        <f t="shared" si="29"/>
        <v>2017</v>
      </c>
      <c r="I638" s="867" t="str">
        <f>VLOOKUP(G638,ZemeData!$B$537:$C$548,2,0)</f>
        <v>I</v>
      </c>
      <c r="J638" s="867" t="str">
        <f>VLOOKUP(D638,ZemeData!$E$524:$F$533,2,0)</f>
        <v xml:space="preserve"> Dovoz ze zemí OECD</v>
      </c>
      <c r="K638" s="868"/>
      <c r="L638" s="888" t="str">
        <f t="shared" si="30"/>
        <v>I2017 Vývoz do zemí OECD</v>
      </c>
      <c r="M638" s="979" t="s">
        <v>1428</v>
      </c>
      <c r="N638" s="963">
        <v>4</v>
      </c>
      <c r="O638" s="963" t="s">
        <v>255</v>
      </c>
      <c r="P638" s="950">
        <v>5253673022</v>
      </c>
      <c r="Q638" s="950">
        <v>11674443</v>
      </c>
      <c r="R638" s="739" t="str">
        <f t="shared" si="31"/>
        <v>01</v>
      </c>
      <c r="S638" s="695" t="str">
        <f t="shared" si="32"/>
        <v>2017</v>
      </c>
      <c r="T638" s="695" t="str">
        <f>VLOOKUP(R638,ZemeData!$B$537:$C$548,2,0)</f>
        <v>I</v>
      </c>
      <c r="U638" s="695" t="str">
        <f>VLOOKUP(O638,ZemeData!$B$524:$C$533,2,0)</f>
        <v xml:space="preserve"> Vývoz do zemí OECD</v>
      </c>
      <c r="V638" s="721"/>
    </row>
    <row r="639" spans="1:22" x14ac:dyDescent="0.2">
      <c r="A639" s="737" t="str">
        <f t="shared" si="27"/>
        <v>I2017 * Ostatní */</v>
      </c>
      <c r="B639" s="979" t="s">
        <v>1428</v>
      </c>
      <c r="C639" s="963">
        <v>8</v>
      </c>
      <c r="D639" s="963" t="s">
        <v>259</v>
      </c>
      <c r="E639" s="950">
        <v>104677376</v>
      </c>
      <c r="F639" s="950">
        <v>1619309</v>
      </c>
      <c r="G639" s="887" t="str">
        <f t="shared" si="28"/>
        <v>01</v>
      </c>
      <c r="H639" s="867" t="str">
        <f t="shared" si="29"/>
        <v>2017</v>
      </c>
      <c r="I639" s="867" t="str">
        <f>VLOOKUP(G639,ZemeData!$B$537:$C$548,2,0)</f>
        <v>I</v>
      </c>
      <c r="J639" s="867" t="str">
        <f>VLOOKUP(D639,ZemeData!$E$524:$F$533,2,0)</f>
        <v xml:space="preserve"> * Ostatní */</v>
      </c>
      <c r="K639" s="868"/>
      <c r="L639" s="888" t="str">
        <f t="shared" si="30"/>
        <v>I2017 * Ostatní */</v>
      </c>
      <c r="M639" s="979" t="s">
        <v>1428</v>
      </c>
      <c r="N639" s="963">
        <v>8</v>
      </c>
      <c r="O639" s="963" t="s">
        <v>259</v>
      </c>
      <c r="P639" s="950">
        <v>41473909</v>
      </c>
      <c r="Q639" s="950">
        <v>173114</v>
      </c>
      <c r="R639" s="739" t="str">
        <f t="shared" si="31"/>
        <v>01</v>
      </c>
      <c r="S639" s="695" t="str">
        <f t="shared" si="32"/>
        <v>2017</v>
      </c>
      <c r="T639" s="695" t="str">
        <f>VLOOKUP(R639,ZemeData!$B$537:$C$548,2,0)</f>
        <v>I</v>
      </c>
      <c r="U639" s="695" t="str">
        <f>VLOOKUP(O639,ZemeData!$B$524:$C$533,2,0)</f>
        <v xml:space="preserve"> * Ostatní */</v>
      </c>
      <c r="V639" s="721"/>
    </row>
    <row r="640" spans="1:22" ht="25.5" x14ac:dyDescent="0.2">
      <c r="A640" s="737" t="str">
        <f t="shared" si="27"/>
        <v>I2017 * Rozvojové země</v>
      </c>
      <c r="B640" s="979" t="s">
        <v>1428</v>
      </c>
      <c r="C640" s="963">
        <v>10</v>
      </c>
      <c r="D640" s="963" t="s">
        <v>260</v>
      </c>
      <c r="E640" s="950">
        <v>239366081</v>
      </c>
      <c r="F640" s="950">
        <v>1024700</v>
      </c>
      <c r="G640" s="887" t="str">
        <f t="shared" si="28"/>
        <v>01</v>
      </c>
      <c r="H640" s="867" t="str">
        <f t="shared" si="29"/>
        <v>2017</v>
      </c>
      <c r="I640" s="867" t="str">
        <f>VLOOKUP(G640,ZemeData!$B$537:$C$548,2,0)</f>
        <v>I</v>
      </c>
      <c r="J640" s="867" t="str">
        <f>VLOOKUP(D640,ZemeData!$E$524:$F$533,2,0)</f>
        <v xml:space="preserve"> * Rozvojové země</v>
      </c>
      <c r="K640" s="868"/>
      <c r="L640" s="888" t="str">
        <f t="shared" si="30"/>
        <v>I2017 * Rozvojové země</v>
      </c>
      <c r="M640" s="979" t="s">
        <v>1428</v>
      </c>
      <c r="N640" s="963">
        <v>10</v>
      </c>
      <c r="O640" s="963" t="s">
        <v>260</v>
      </c>
      <c r="P640" s="950">
        <v>88703022</v>
      </c>
      <c r="Q640" s="950">
        <v>471699</v>
      </c>
      <c r="R640" s="739" t="str">
        <f t="shared" si="31"/>
        <v>01</v>
      </c>
      <c r="S640" s="695" t="str">
        <f t="shared" si="32"/>
        <v>2017</v>
      </c>
      <c r="T640" s="695" t="str">
        <f>VLOOKUP(R640,ZemeData!$B$537:$C$548,2,0)</f>
        <v>I</v>
      </c>
      <c r="U640" s="695" t="str">
        <f>VLOOKUP(O640,ZemeData!$B$524:$C$533,2,0)</f>
        <v xml:space="preserve"> * Rozvojové země</v>
      </c>
      <c r="V640" s="721"/>
    </row>
    <row r="641" spans="1:22" ht="25.5" x14ac:dyDescent="0.2">
      <c r="A641" s="737" t="str">
        <f t="shared" si="27"/>
        <v>I2017 ** Ostatní státy s vyspělou</v>
      </c>
      <c r="B641" s="979" t="s">
        <v>1428</v>
      </c>
      <c r="C641" s="963">
        <v>32</v>
      </c>
      <c r="D641" s="963" t="s">
        <v>256</v>
      </c>
      <c r="E641" s="950">
        <v>102481188</v>
      </c>
      <c r="F641" s="950">
        <v>671504</v>
      </c>
      <c r="G641" s="887" t="str">
        <f t="shared" si="28"/>
        <v>01</v>
      </c>
      <c r="H641" s="867" t="str">
        <f t="shared" si="29"/>
        <v>2017</v>
      </c>
      <c r="I641" s="867" t="str">
        <f>VLOOKUP(G641,ZemeData!$B$537:$C$548,2,0)</f>
        <v>I</v>
      </c>
      <c r="J641" s="867" t="str">
        <f>VLOOKUP(D641,ZemeData!$E$524:$F$533,2,0)</f>
        <v xml:space="preserve"> ** Ostatní státy s vyspělou</v>
      </c>
      <c r="K641" s="868"/>
      <c r="L641" s="888" t="str">
        <f t="shared" si="30"/>
        <v>I2017 ** Ostatní státy s vyspělou</v>
      </c>
      <c r="M641" s="979" t="s">
        <v>1428</v>
      </c>
      <c r="N641" s="963">
        <v>32</v>
      </c>
      <c r="O641" s="963" t="s">
        <v>256</v>
      </c>
      <c r="P641" s="950">
        <v>103196714</v>
      </c>
      <c r="Q641" s="950">
        <v>682457</v>
      </c>
      <c r="R641" s="739" t="str">
        <f t="shared" si="31"/>
        <v>01</v>
      </c>
      <c r="S641" s="695" t="str">
        <f t="shared" si="32"/>
        <v>2017</v>
      </c>
      <c r="T641" s="695" t="str">
        <f>VLOOKUP(R641,ZemeData!$B$537:$C$548,2,0)</f>
        <v>I</v>
      </c>
      <c r="U641" s="695" t="str">
        <f>VLOOKUP(O641,ZemeData!$B$524:$C$533,2,0)</f>
        <v xml:space="preserve"> ** Ostatní státy s vyspělou</v>
      </c>
      <c r="V641" s="721"/>
    </row>
    <row r="642" spans="1:22" ht="51" x14ac:dyDescent="0.2">
      <c r="A642" s="737" t="str">
        <f t="shared" si="27"/>
        <v xml:space="preserve">I2017 * Společenství </v>
      </c>
      <c r="B642" s="979" t="s">
        <v>1428</v>
      </c>
      <c r="C642" s="963">
        <v>55</v>
      </c>
      <c r="D642" s="963" t="s">
        <v>1701</v>
      </c>
      <c r="E642" s="950">
        <v>1535234381</v>
      </c>
      <c r="F642" s="950">
        <v>478361</v>
      </c>
      <c r="G642" s="887" t="str">
        <f t="shared" si="28"/>
        <v>01</v>
      </c>
      <c r="H642" s="867" t="str">
        <f t="shared" si="29"/>
        <v>2017</v>
      </c>
      <c r="I642" s="867" t="str">
        <f>VLOOKUP(G642,ZemeData!$B$537:$C$548,2,0)</f>
        <v>I</v>
      </c>
      <c r="J642" s="867" t="str">
        <f>VLOOKUP(D642,ZemeData!$E$524:$F$533,2,0)</f>
        <v xml:space="preserve"> * Společenství </v>
      </c>
      <c r="K642" s="868"/>
      <c r="L642" s="888" t="str">
        <f t="shared" si="30"/>
        <v xml:space="preserve">I2017 * Společenství </v>
      </c>
      <c r="M642" s="979" t="s">
        <v>1428</v>
      </c>
      <c r="N642" s="963">
        <v>55</v>
      </c>
      <c r="O642" s="963" t="s">
        <v>1701</v>
      </c>
      <c r="P642" s="950">
        <v>55912698</v>
      </c>
      <c r="Q642" s="950">
        <v>311011</v>
      </c>
      <c r="R642" s="739" t="str">
        <f t="shared" si="31"/>
        <v>01</v>
      </c>
      <c r="S642" s="695" t="str">
        <f t="shared" si="32"/>
        <v>2017</v>
      </c>
      <c r="T642" s="695" t="str">
        <f>VLOOKUP(R642,ZemeData!$B$537:$C$548,2,0)</f>
        <v>I</v>
      </c>
      <c r="U642" s="695" t="str">
        <f>VLOOKUP(O642,ZemeData!$B$524:$C$533,2,0)</f>
        <v xml:space="preserve"> * Společenství </v>
      </c>
      <c r="V642" s="721"/>
    </row>
    <row r="643" spans="1:22" x14ac:dyDescent="0.2">
      <c r="A643" s="737" t="str">
        <f t="shared" si="27"/>
        <v>I2017 ** Státy EU 28</v>
      </c>
      <c r="B643" s="979" t="s">
        <v>1428</v>
      </c>
      <c r="C643" s="963">
        <v>56</v>
      </c>
      <c r="D643" s="963" t="s">
        <v>257</v>
      </c>
      <c r="E643" s="950">
        <v>3767536390</v>
      </c>
      <c r="F643" s="950">
        <v>7158781</v>
      </c>
      <c r="G643" s="887" t="str">
        <f t="shared" si="28"/>
        <v>01</v>
      </c>
      <c r="H643" s="867" t="str">
        <f t="shared" si="29"/>
        <v>2017</v>
      </c>
      <c r="I643" s="867" t="str">
        <f>VLOOKUP(G643,ZemeData!$B$537:$C$548,2,0)</f>
        <v>I</v>
      </c>
      <c r="J643" s="867" t="str">
        <f>VLOOKUP(D643,ZemeData!$E$524:$F$533,2,0)</f>
        <v xml:space="preserve"> ** Státy EU 28</v>
      </c>
      <c r="K643" s="868"/>
      <c r="L643" s="888" t="str">
        <f t="shared" si="30"/>
        <v>I2017 ** Státy EU 28</v>
      </c>
      <c r="M643" s="979" t="s">
        <v>1428</v>
      </c>
      <c r="N643" s="963">
        <v>56</v>
      </c>
      <c r="O643" s="963" t="s">
        <v>257</v>
      </c>
      <c r="P643" s="950">
        <v>5191732725</v>
      </c>
      <c r="Q643" s="950">
        <v>11006478</v>
      </c>
      <c r="R643" s="739" t="str">
        <f t="shared" si="31"/>
        <v>01</v>
      </c>
      <c r="S643" s="695" t="str">
        <f t="shared" si="32"/>
        <v>2017</v>
      </c>
      <c r="T643" s="695" t="str">
        <f>VLOOKUP(R643,ZemeData!$B$537:$C$548,2,0)</f>
        <v>I</v>
      </c>
      <c r="U643" s="695" t="str">
        <f>VLOOKUP(O643,ZemeData!$B$524:$C$533,2,0)</f>
        <v xml:space="preserve"> ** Státy EU 28</v>
      </c>
      <c r="V643" s="721"/>
    </row>
    <row r="644" spans="1:22" ht="25.5" x14ac:dyDescent="0.2">
      <c r="A644" s="737" t="str">
        <f t="shared" si="27"/>
        <v xml:space="preserve">I2017 * Státy s vyspělou tržní  </v>
      </c>
      <c r="B644" s="979" t="s">
        <v>1428</v>
      </c>
      <c r="C644" s="963">
        <v>58</v>
      </c>
      <c r="D644" s="963" t="s">
        <v>262</v>
      </c>
      <c r="E644" s="950">
        <v>3896233439</v>
      </c>
      <c r="F644" s="950">
        <v>7971177</v>
      </c>
      <c r="G644" s="887" t="str">
        <f t="shared" si="28"/>
        <v>01</v>
      </c>
      <c r="H644" s="867" t="str">
        <f t="shared" si="29"/>
        <v>2017</v>
      </c>
      <c r="I644" s="867" t="str">
        <f>VLOOKUP(G644,ZemeData!$B$537:$C$548,2,0)</f>
        <v>I</v>
      </c>
      <c r="J644" s="867" t="str">
        <f>VLOOKUP(D644,ZemeData!$E$524:$F$533,2,0)</f>
        <v xml:space="preserve"> * Státy s vyspělou tržní  </v>
      </c>
      <c r="K644" s="868"/>
      <c r="L644" s="888" t="str">
        <f t="shared" si="30"/>
        <v xml:space="preserve">I2017 * Státy s vyspělou tržní  </v>
      </c>
      <c r="M644" s="979" t="s">
        <v>1428</v>
      </c>
      <c r="N644" s="963">
        <v>58</v>
      </c>
      <c r="O644" s="963" t="s">
        <v>262</v>
      </c>
      <c r="P644" s="950">
        <v>5346194760</v>
      </c>
      <c r="Q644" s="950">
        <v>11941726</v>
      </c>
      <c r="R644" s="739" t="str">
        <f t="shared" si="31"/>
        <v>01</v>
      </c>
      <c r="S644" s="695" t="str">
        <f t="shared" si="32"/>
        <v>2017</v>
      </c>
      <c r="T644" s="695" t="str">
        <f>VLOOKUP(R644,ZemeData!$B$537:$C$548,2,0)</f>
        <v>I</v>
      </c>
      <c r="U644" s="695" t="str">
        <f>VLOOKUP(O644,ZemeData!$B$524:$C$533,2,0)</f>
        <v xml:space="preserve"> * Státy s vyspělou tržní  </v>
      </c>
      <c r="V644" s="721"/>
    </row>
    <row r="645" spans="1:22" ht="25.5" x14ac:dyDescent="0.2">
      <c r="A645" s="737" t="str">
        <f t="shared" si="27"/>
        <v xml:space="preserve">I2017 * Státy s </v>
      </c>
      <c r="B645" s="979" t="s">
        <v>1428</v>
      </c>
      <c r="C645" s="963">
        <v>59</v>
      </c>
      <c r="D645" s="963" t="s">
        <v>263</v>
      </c>
      <c r="E645" s="950">
        <v>21429209</v>
      </c>
      <c r="F645" s="950">
        <v>57317</v>
      </c>
      <c r="G645" s="887" t="str">
        <f t="shared" si="28"/>
        <v>01</v>
      </c>
      <c r="H645" s="867" t="str">
        <f t="shared" si="29"/>
        <v>2017</v>
      </c>
      <c r="I645" s="867" t="str">
        <f>VLOOKUP(G645,ZemeData!$B$537:$C$548,2,0)</f>
        <v>I</v>
      </c>
      <c r="J645" s="867" t="str">
        <f>VLOOKUP(D645,ZemeData!$E$524:$F$533,2,0)</f>
        <v xml:space="preserve"> * Státy s </v>
      </c>
      <c r="K645" s="868"/>
      <c r="L645" s="888" t="str">
        <f t="shared" si="30"/>
        <v xml:space="preserve">I2017 * Státy s </v>
      </c>
      <c r="M645" s="979" t="s">
        <v>1428</v>
      </c>
      <c r="N645" s="963">
        <v>59</v>
      </c>
      <c r="O645" s="963" t="s">
        <v>263</v>
      </c>
      <c r="P645" s="950">
        <v>73056320</v>
      </c>
      <c r="Q645" s="950">
        <v>74777</v>
      </c>
      <c r="R645" s="739" t="str">
        <f t="shared" si="31"/>
        <v>01</v>
      </c>
      <c r="S645" s="695" t="str">
        <f t="shared" si="32"/>
        <v>2017</v>
      </c>
      <c r="T645" s="695" t="str">
        <f>VLOOKUP(R645,ZemeData!$B$537:$C$548,2,0)</f>
        <v>I</v>
      </c>
      <c r="U645" s="695" t="str">
        <f>VLOOKUP(O645,ZemeData!$B$524:$C$533,2,0)</f>
        <v xml:space="preserve"> * Státy s </v>
      </c>
      <c r="V645" s="721"/>
    </row>
    <row r="646" spans="1:22" x14ac:dyDescent="0.2">
      <c r="A646" s="737" t="str">
        <f t="shared" si="27"/>
        <v>II2017 * Nespecifikováno</v>
      </c>
      <c r="B646" s="979" t="s">
        <v>1429</v>
      </c>
      <c r="C646" s="963">
        <v>0</v>
      </c>
      <c r="D646" s="963" t="s">
        <v>258</v>
      </c>
      <c r="E646" s="950">
        <v>100870199</v>
      </c>
      <c r="F646" s="950">
        <v>72687</v>
      </c>
      <c r="G646" s="887" t="str">
        <f t="shared" si="28"/>
        <v>02</v>
      </c>
      <c r="H646" s="867" t="str">
        <f t="shared" si="29"/>
        <v>2017</v>
      </c>
      <c r="I646" s="867" t="str">
        <f>VLOOKUP(G646,ZemeData!$B$537:$C$548,2,0)</f>
        <v>II</v>
      </c>
      <c r="J646" s="867" t="str">
        <f>VLOOKUP(D646,ZemeData!$E$524:$F$533,2,0)</f>
        <v xml:space="preserve"> * Nespecifikováno</v>
      </c>
      <c r="K646" s="868"/>
      <c r="L646" s="888" t="str">
        <f t="shared" si="30"/>
        <v>II2017 * Nespecifikováno</v>
      </c>
      <c r="M646" s="979" t="s">
        <v>1429</v>
      </c>
      <c r="N646" s="963">
        <v>0</v>
      </c>
      <c r="O646" s="963" t="s">
        <v>258</v>
      </c>
      <c r="P646" s="950">
        <v>6121601</v>
      </c>
      <c r="Q646" s="950">
        <v>5194</v>
      </c>
      <c r="R646" s="739" t="str">
        <f t="shared" si="31"/>
        <v>02</v>
      </c>
      <c r="S646" s="695" t="str">
        <f t="shared" si="32"/>
        <v>2017</v>
      </c>
      <c r="T646" s="695" t="str">
        <f>VLOOKUP(R646,ZemeData!$B$537:$C$548,2,0)</f>
        <v>II</v>
      </c>
      <c r="U646" s="695" t="str">
        <f>VLOOKUP(O646,ZemeData!$B$524:$C$533,2,0)</f>
        <v xml:space="preserve"> * Nespecifikováno</v>
      </c>
      <c r="V646" s="721"/>
    </row>
    <row r="647" spans="1:22" x14ac:dyDescent="0.2">
      <c r="A647" s="737" t="str">
        <f t="shared" si="27"/>
        <v>II2017 ** Státy ESVO</v>
      </c>
      <c r="B647" s="979" t="s">
        <v>1429</v>
      </c>
      <c r="C647" s="963">
        <v>2</v>
      </c>
      <c r="D647" s="963" t="s">
        <v>254</v>
      </c>
      <c r="E647" s="950">
        <v>27086171</v>
      </c>
      <c r="F647" s="950">
        <v>126329</v>
      </c>
      <c r="G647" s="887" t="str">
        <f t="shared" si="28"/>
        <v>02</v>
      </c>
      <c r="H647" s="867" t="str">
        <f t="shared" si="29"/>
        <v>2017</v>
      </c>
      <c r="I647" s="867" t="str">
        <f>VLOOKUP(G647,ZemeData!$B$537:$C$548,2,0)</f>
        <v>II</v>
      </c>
      <c r="J647" s="867" t="str">
        <f>VLOOKUP(D647,ZemeData!$E$524:$F$533,2,0)</f>
        <v xml:space="preserve"> ** Státy ESVO</v>
      </c>
      <c r="K647" s="868"/>
      <c r="L647" s="888" t="str">
        <f t="shared" si="30"/>
        <v>II2017 ** Státy ESVO</v>
      </c>
      <c r="M647" s="979" t="s">
        <v>1429</v>
      </c>
      <c r="N647" s="963">
        <v>2</v>
      </c>
      <c r="O647" s="963" t="s">
        <v>254</v>
      </c>
      <c r="P647" s="950">
        <v>48413653</v>
      </c>
      <c r="Q647" s="950">
        <v>236768</v>
      </c>
      <c r="R647" s="739" t="str">
        <f t="shared" si="31"/>
        <v>02</v>
      </c>
      <c r="S647" s="695" t="str">
        <f t="shared" si="32"/>
        <v>2017</v>
      </c>
      <c r="T647" s="695" t="str">
        <f>VLOOKUP(R647,ZemeData!$B$537:$C$548,2,0)</f>
        <v>II</v>
      </c>
      <c r="U647" s="695" t="str">
        <f>VLOOKUP(O647,ZemeData!$B$524:$C$533,2,0)</f>
        <v xml:space="preserve"> ** Státy ESVO</v>
      </c>
      <c r="V647" s="721"/>
    </row>
    <row r="648" spans="1:22" x14ac:dyDescent="0.2">
      <c r="A648" s="737" t="str">
        <f t="shared" si="27"/>
        <v>II2017 Dovoz ze zemí OECD</v>
      </c>
      <c r="B648" s="979" t="s">
        <v>1429</v>
      </c>
      <c r="C648" s="963">
        <v>4</v>
      </c>
      <c r="D648" s="963" t="s">
        <v>255</v>
      </c>
      <c r="E648" s="950">
        <v>3880832417</v>
      </c>
      <c r="F648" s="950">
        <v>8292962</v>
      </c>
      <c r="G648" s="887" t="str">
        <f t="shared" si="28"/>
        <v>02</v>
      </c>
      <c r="H648" s="867" t="str">
        <f t="shared" si="29"/>
        <v>2017</v>
      </c>
      <c r="I648" s="867" t="str">
        <f>VLOOKUP(G648,ZemeData!$B$537:$C$548,2,0)</f>
        <v>II</v>
      </c>
      <c r="J648" s="867" t="str">
        <f>VLOOKUP(D648,ZemeData!$E$524:$F$533,2,0)</f>
        <v xml:space="preserve"> Dovoz ze zemí OECD</v>
      </c>
      <c r="K648" s="868"/>
      <c r="L648" s="888" t="str">
        <f t="shared" si="30"/>
        <v>II2017 Vývoz do zemí OECD</v>
      </c>
      <c r="M648" s="979" t="s">
        <v>1429</v>
      </c>
      <c r="N648" s="963">
        <v>4</v>
      </c>
      <c r="O648" s="963" t="s">
        <v>255</v>
      </c>
      <c r="P648" s="950">
        <v>5169103689</v>
      </c>
      <c r="Q648" s="950">
        <v>11108746</v>
      </c>
      <c r="R648" s="739" t="str">
        <f t="shared" si="31"/>
        <v>02</v>
      </c>
      <c r="S648" s="695" t="str">
        <f t="shared" si="32"/>
        <v>2017</v>
      </c>
      <c r="T648" s="695" t="str">
        <f>VLOOKUP(R648,ZemeData!$B$537:$C$548,2,0)</f>
        <v>II</v>
      </c>
      <c r="U648" s="695" t="str">
        <f>VLOOKUP(O648,ZemeData!$B$524:$C$533,2,0)</f>
        <v xml:space="preserve"> Vývoz do zemí OECD</v>
      </c>
      <c r="V648" s="721"/>
    </row>
    <row r="649" spans="1:22" x14ac:dyDescent="0.2">
      <c r="A649" s="737" t="str">
        <f t="shared" si="27"/>
        <v>II2017 * Ostatní */</v>
      </c>
      <c r="B649" s="979" t="s">
        <v>1429</v>
      </c>
      <c r="C649" s="963">
        <v>8</v>
      </c>
      <c r="D649" s="963" t="s">
        <v>259</v>
      </c>
      <c r="E649" s="950">
        <v>95753255</v>
      </c>
      <c r="F649" s="950">
        <v>1280089</v>
      </c>
      <c r="G649" s="887" t="str">
        <f t="shared" si="28"/>
        <v>02</v>
      </c>
      <c r="H649" s="867" t="str">
        <f t="shared" si="29"/>
        <v>2017</v>
      </c>
      <c r="I649" s="867" t="str">
        <f>VLOOKUP(G649,ZemeData!$B$537:$C$548,2,0)</f>
        <v>II</v>
      </c>
      <c r="J649" s="867" t="str">
        <f>VLOOKUP(D649,ZemeData!$E$524:$F$533,2,0)</f>
        <v xml:space="preserve"> * Ostatní */</v>
      </c>
      <c r="K649" s="868"/>
      <c r="L649" s="888" t="str">
        <f t="shared" si="30"/>
        <v>II2017 * Ostatní */</v>
      </c>
      <c r="M649" s="979" t="s">
        <v>1429</v>
      </c>
      <c r="N649" s="963">
        <v>8</v>
      </c>
      <c r="O649" s="963" t="s">
        <v>259</v>
      </c>
      <c r="P649" s="950">
        <v>36537998</v>
      </c>
      <c r="Q649" s="950">
        <v>173208</v>
      </c>
      <c r="R649" s="739" t="str">
        <f t="shared" si="31"/>
        <v>02</v>
      </c>
      <c r="S649" s="695" t="str">
        <f t="shared" si="32"/>
        <v>2017</v>
      </c>
      <c r="T649" s="695" t="str">
        <f>VLOOKUP(R649,ZemeData!$B$537:$C$548,2,0)</f>
        <v>II</v>
      </c>
      <c r="U649" s="695" t="str">
        <f>VLOOKUP(O649,ZemeData!$B$524:$C$533,2,0)</f>
        <v xml:space="preserve"> * Ostatní */</v>
      </c>
      <c r="V649" s="721"/>
    </row>
    <row r="650" spans="1:22" ht="25.5" x14ac:dyDescent="0.2">
      <c r="A650" s="737" t="str">
        <f t="shared" si="27"/>
        <v>II2017 * Rozvojové země</v>
      </c>
      <c r="B650" s="979" t="s">
        <v>1429</v>
      </c>
      <c r="C650" s="963">
        <v>10</v>
      </c>
      <c r="D650" s="963" t="s">
        <v>260</v>
      </c>
      <c r="E650" s="950">
        <v>246158531</v>
      </c>
      <c r="F650" s="950">
        <v>934544</v>
      </c>
      <c r="G650" s="887" t="str">
        <f t="shared" si="28"/>
        <v>02</v>
      </c>
      <c r="H650" s="867" t="str">
        <f t="shared" si="29"/>
        <v>2017</v>
      </c>
      <c r="I650" s="867" t="str">
        <f>VLOOKUP(G650,ZemeData!$B$537:$C$548,2,0)</f>
        <v>II</v>
      </c>
      <c r="J650" s="867" t="str">
        <f>VLOOKUP(D650,ZemeData!$E$524:$F$533,2,0)</f>
        <v xml:space="preserve"> * Rozvojové země</v>
      </c>
      <c r="K650" s="868"/>
      <c r="L650" s="888" t="str">
        <f t="shared" si="30"/>
        <v>II2017 * Rozvojové země</v>
      </c>
      <c r="M650" s="979" t="s">
        <v>1429</v>
      </c>
      <c r="N650" s="963">
        <v>10</v>
      </c>
      <c r="O650" s="963" t="s">
        <v>260</v>
      </c>
      <c r="P650" s="950">
        <v>104539248</v>
      </c>
      <c r="Q650" s="950">
        <v>532198</v>
      </c>
      <c r="R650" s="739" t="str">
        <f t="shared" si="31"/>
        <v>02</v>
      </c>
      <c r="S650" s="695" t="str">
        <f t="shared" si="32"/>
        <v>2017</v>
      </c>
      <c r="T650" s="695" t="str">
        <f>VLOOKUP(R650,ZemeData!$B$537:$C$548,2,0)</f>
        <v>II</v>
      </c>
      <c r="U650" s="695" t="str">
        <f>VLOOKUP(O650,ZemeData!$B$524:$C$533,2,0)</f>
        <v xml:space="preserve"> * Rozvojové země</v>
      </c>
      <c r="V650" s="721"/>
    </row>
    <row r="651" spans="1:22" ht="25.5" x14ac:dyDescent="0.2">
      <c r="A651" s="737" t="str">
        <f t="shared" si="27"/>
        <v>II2017 ** Ostatní státy s vyspělou</v>
      </c>
      <c r="B651" s="979" t="s">
        <v>1429</v>
      </c>
      <c r="C651" s="963">
        <v>32</v>
      </c>
      <c r="D651" s="963" t="s">
        <v>256</v>
      </c>
      <c r="E651" s="950">
        <v>115758780</v>
      </c>
      <c r="F651" s="950">
        <v>688052</v>
      </c>
      <c r="G651" s="887" t="str">
        <f t="shared" si="28"/>
        <v>02</v>
      </c>
      <c r="H651" s="867" t="str">
        <f t="shared" si="29"/>
        <v>2017</v>
      </c>
      <c r="I651" s="867" t="str">
        <f>VLOOKUP(G651,ZemeData!$B$537:$C$548,2,0)</f>
        <v>II</v>
      </c>
      <c r="J651" s="867" t="str">
        <f>VLOOKUP(D651,ZemeData!$E$524:$F$533,2,0)</f>
        <v xml:space="preserve"> ** Ostatní státy s vyspělou</v>
      </c>
      <c r="K651" s="868"/>
      <c r="L651" s="888" t="str">
        <f t="shared" si="30"/>
        <v>II2017 ** Ostatní státy s vyspělou</v>
      </c>
      <c r="M651" s="979" t="s">
        <v>1429</v>
      </c>
      <c r="N651" s="963">
        <v>32</v>
      </c>
      <c r="O651" s="963" t="s">
        <v>256</v>
      </c>
      <c r="P651" s="950">
        <v>99144966</v>
      </c>
      <c r="Q651" s="950">
        <v>639965</v>
      </c>
      <c r="R651" s="739" t="str">
        <f t="shared" si="31"/>
        <v>02</v>
      </c>
      <c r="S651" s="695" t="str">
        <f t="shared" si="32"/>
        <v>2017</v>
      </c>
      <c r="T651" s="695" t="str">
        <f>VLOOKUP(R651,ZemeData!$B$537:$C$548,2,0)</f>
        <v>II</v>
      </c>
      <c r="U651" s="695" t="str">
        <f>VLOOKUP(O651,ZemeData!$B$524:$C$533,2,0)</f>
        <v xml:space="preserve"> ** Ostatní státy s vyspělou</v>
      </c>
      <c r="V651" s="721"/>
    </row>
    <row r="652" spans="1:22" ht="51" x14ac:dyDescent="0.2">
      <c r="A652" s="737" t="str">
        <f t="shared" si="27"/>
        <v xml:space="preserve">II2017 * Společenství </v>
      </c>
      <c r="B652" s="979" t="s">
        <v>1429</v>
      </c>
      <c r="C652" s="963">
        <v>55</v>
      </c>
      <c r="D652" s="963" t="s">
        <v>1701</v>
      </c>
      <c r="E652" s="950">
        <v>1280003390</v>
      </c>
      <c r="F652" s="950">
        <v>479226</v>
      </c>
      <c r="G652" s="887" t="str">
        <f t="shared" si="28"/>
        <v>02</v>
      </c>
      <c r="H652" s="867" t="str">
        <f t="shared" si="29"/>
        <v>2017</v>
      </c>
      <c r="I652" s="867" t="str">
        <f>VLOOKUP(G652,ZemeData!$B$537:$C$548,2,0)</f>
        <v>II</v>
      </c>
      <c r="J652" s="867" t="str">
        <f>VLOOKUP(D652,ZemeData!$E$524:$F$533,2,0)</f>
        <v xml:space="preserve"> * Společenství </v>
      </c>
      <c r="K652" s="868"/>
      <c r="L652" s="888" t="str">
        <f t="shared" si="30"/>
        <v xml:space="preserve">II2017 * Společenství </v>
      </c>
      <c r="M652" s="979" t="s">
        <v>1429</v>
      </c>
      <c r="N652" s="963">
        <v>55</v>
      </c>
      <c r="O652" s="963" t="s">
        <v>1701</v>
      </c>
      <c r="P652" s="950">
        <v>65610236</v>
      </c>
      <c r="Q652" s="950">
        <v>345450</v>
      </c>
      <c r="R652" s="739" t="str">
        <f t="shared" si="31"/>
        <v>02</v>
      </c>
      <c r="S652" s="695" t="str">
        <f t="shared" si="32"/>
        <v>2017</v>
      </c>
      <c r="T652" s="695" t="str">
        <f>VLOOKUP(R652,ZemeData!$B$537:$C$548,2,0)</f>
        <v>II</v>
      </c>
      <c r="U652" s="695" t="str">
        <f>VLOOKUP(O652,ZemeData!$B$524:$C$533,2,0)</f>
        <v xml:space="preserve"> * Společenství </v>
      </c>
      <c r="V652" s="721"/>
    </row>
    <row r="653" spans="1:22" x14ac:dyDescent="0.2">
      <c r="A653" s="737" t="str">
        <f t="shared" si="27"/>
        <v>II2017 ** Státy EU 28</v>
      </c>
      <c r="B653" s="979" t="s">
        <v>1429</v>
      </c>
      <c r="C653" s="963">
        <v>56</v>
      </c>
      <c r="D653" s="963" t="s">
        <v>257</v>
      </c>
      <c r="E653" s="950">
        <v>3771052940</v>
      </c>
      <c r="F653" s="950">
        <v>7405679</v>
      </c>
      <c r="G653" s="887" t="str">
        <f t="shared" si="28"/>
        <v>02</v>
      </c>
      <c r="H653" s="867" t="str">
        <f t="shared" si="29"/>
        <v>2017</v>
      </c>
      <c r="I653" s="867" t="str">
        <f>VLOOKUP(G653,ZemeData!$B$537:$C$548,2,0)</f>
        <v>II</v>
      </c>
      <c r="J653" s="867" t="str">
        <f>VLOOKUP(D653,ZemeData!$E$524:$F$533,2,0)</f>
        <v xml:space="preserve"> ** Státy EU 28</v>
      </c>
      <c r="K653" s="868"/>
      <c r="L653" s="888" t="str">
        <f t="shared" si="30"/>
        <v>II2017 ** Státy EU 28</v>
      </c>
      <c r="M653" s="979" t="s">
        <v>1429</v>
      </c>
      <c r="N653" s="963">
        <v>56</v>
      </c>
      <c r="O653" s="963" t="s">
        <v>257</v>
      </c>
      <c r="P653" s="950">
        <v>5119808354</v>
      </c>
      <c r="Q653" s="950">
        <v>10497474</v>
      </c>
      <c r="R653" s="739" t="str">
        <f t="shared" si="31"/>
        <v>02</v>
      </c>
      <c r="S653" s="695" t="str">
        <f t="shared" si="32"/>
        <v>2017</v>
      </c>
      <c r="T653" s="695" t="str">
        <f>VLOOKUP(R653,ZemeData!$B$537:$C$548,2,0)</f>
        <v>II</v>
      </c>
      <c r="U653" s="695" t="str">
        <f>VLOOKUP(O653,ZemeData!$B$524:$C$533,2,0)</f>
        <v xml:space="preserve"> ** Státy EU 28</v>
      </c>
      <c r="V653" s="721"/>
    </row>
    <row r="654" spans="1:22" ht="25.5" x14ac:dyDescent="0.2">
      <c r="A654" s="737" t="str">
        <f t="shared" si="27"/>
        <v xml:space="preserve">II2017 * Státy s vyspělou tržní  </v>
      </c>
      <c r="B654" s="979" t="s">
        <v>1429</v>
      </c>
      <c r="C654" s="963">
        <v>58</v>
      </c>
      <c r="D654" s="963" t="s">
        <v>262</v>
      </c>
      <c r="E654" s="950">
        <v>3913897891</v>
      </c>
      <c r="F654" s="950">
        <v>8220060</v>
      </c>
      <c r="G654" s="887" t="str">
        <f t="shared" si="28"/>
        <v>02</v>
      </c>
      <c r="H654" s="867" t="str">
        <f t="shared" si="29"/>
        <v>2017</v>
      </c>
      <c r="I654" s="867" t="str">
        <f>VLOOKUP(G654,ZemeData!$B$537:$C$548,2,0)</f>
        <v>II</v>
      </c>
      <c r="J654" s="867" t="str">
        <f>VLOOKUP(D654,ZemeData!$E$524:$F$533,2,0)</f>
        <v xml:space="preserve"> * Státy s vyspělou tržní  </v>
      </c>
      <c r="K654" s="868"/>
      <c r="L654" s="888" t="str">
        <f t="shared" si="30"/>
        <v xml:space="preserve">II2017 * Státy s vyspělou tržní  </v>
      </c>
      <c r="M654" s="979" t="s">
        <v>1429</v>
      </c>
      <c r="N654" s="963">
        <v>58</v>
      </c>
      <c r="O654" s="963" t="s">
        <v>262</v>
      </c>
      <c r="P654" s="950">
        <v>5267366973</v>
      </c>
      <c r="Q654" s="950">
        <v>11374207</v>
      </c>
      <c r="R654" s="739" t="str">
        <f t="shared" si="31"/>
        <v>02</v>
      </c>
      <c r="S654" s="695" t="str">
        <f t="shared" si="32"/>
        <v>2017</v>
      </c>
      <c r="T654" s="695" t="str">
        <f>VLOOKUP(R654,ZemeData!$B$537:$C$548,2,0)</f>
        <v>II</v>
      </c>
      <c r="U654" s="695" t="str">
        <f>VLOOKUP(O654,ZemeData!$B$524:$C$533,2,0)</f>
        <v xml:space="preserve"> * Státy s vyspělou tržní  </v>
      </c>
      <c r="V654" s="721"/>
    </row>
    <row r="655" spans="1:22" ht="25.5" x14ac:dyDescent="0.2">
      <c r="A655" s="737" t="str">
        <f t="shared" si="27"/>
        <v xml:space="preserve">II2017 * Státy s </v>
      </c>
      <c r="B655" s="979" t="s">
        <v>1429</v>
      </c>
      <c r="C655" s="963">
        <v>59</v>
      </c>
      <c r="D655" s="963" t="s">
        <v>263</v>
      </c>
      <c r="E655" s="950">
        <v>19799414</v>
      </c>
      <c r="F655" s="950">
        <v>76070</v>
      </c>
      <c r="G655" s="887" t="str">
        <f t="shared" si="28"/>
        <v>02</v>
      </c>
      <c r="H655" s="867" t="str">
        <f t="shared" si="29"/>
        <v>2017</v>
      </c>
      <c r="I655" s="867" t="str">
        <f>VLOOKUP(G655,ZemeData!$B$537:$C$548,2,0)</f>
        <v>II</v>
      </c>
      <c r="J655" s="867" t="str">
        <f>VLOOKUP(D655,ZemeData!$E$524:$F$533,2,0)</f>
        <v xml:space="preserve"> * Státy s </v>
      </c>
      <c r="K655" s="868"/>
      <c r="L655" s="888" t="str">
        <f t="shared" si="30"/>
        <v xml:space="preserve">II2017 * Státy s </v>
      </c>
      <c r="M655" s="979" t="s">
        <v>1429</v>
      </c>
      <c r="N655" s="963">
        <v>59</v>
      </c>
      <c r="O655" s="963" t="s">
        <v>263</v>
      </c>
      <c r="P655" s="950">
        <v>74645828</v>
      </c>
      <c r="Q655" s="950">
        <v>82523</v>
      </c>
      <c r="R655" s="739" t="str">
        <f t="shared" si="31"/>
        <v>02</v>
      </c>
      <c r="S655" s="695" t="str">
        <f t="shared" si="32"/>
        <v>2017</v>
      </c>
      <c r="T655" s="695" t="str">
        <f>VLOOKUP(R655,ZemeData!$B$537:$C$548,2,0)</f>
        <v>II</v>
      </c>
      <c r="U655" s="695" t="str">
        <f>VLOOKUP(O655,ZemeData!$B$524:$C$533,2,0)</f>
        <v xml:space="preserve"> * Státy s </v>
      </c>
      <c r="V655" s="721"/>
    </row>
    <row r="656" spans="1:22" x14ac:dyDescent="0.2">
      <c r="A656" s="737" t="str">
        <f t="shared" si="27"/>
        <v>III2017 * Nespecifikováno</v>
      </c>
      <c r="B656" s="979" t="s">
        <v>1430</v>
      </c>
      <c r="C656" s="963">
        <v>0</v>
      </c>
      <c r="D656" s="963" t="s">
        <v>258</v>
      </c>
      <c r="E656" s="950">
        <v>104575014</v>
      </c>
      <c r="F656" s="950">
        <v>82957</v>
      </c>
      <c r="G656" s="887" t="str">
        <f t="shared" si="28"/>
        <v>03</v>
      </c>
      <c r="H656" s="867" t="str">
        <f t="shared" si="29"/>
        <v>2017</v>
      </c>
      <c r="I656" s="867" t="str">
        <f>VLOOKUP(G656,ZemeData!$B$537:$C$548,2,0)</f>
        <v>III</v>
      </c>
      <c r="J656" s="867" t="str">
        <f>VLOOKUP(D656,ZemeData!$E$524:$F$533,2,0)</f>
        <v xml:space="preserve"> * Nespecifikováno</v>
      </c>
      <c r="K656" s="868"/>
      <c r="L656" s="888" t="str">
        <f t="shared" si="30"/>
        <v>III2017 * Nespecifikováno</v>
      </c>
      <c r="M656" s="979" t="s">
        <v>1430</v>
      </c>
      <c r="N656" s="963">
        <v>0</v>
      </c>
      <c r="O656" s="963" t="s">
        <v>258</v>
      </c>
      <c r="P656" s="950">
        <v>8168319</v>
      </c>
      <c r="Q656" s="950">
        <v>5759</v>
      </c>
      <c r="R656" s="739" t="str">
        <f t="shared" si="31"/>
        <v>03</v>
      </c>
      <c r="S656" s="695" t="str">
        <f t="shared" si="32"/>
        <v>2017</v>
      </c>
      <c r="T656" s="695" t="str">
        <f>VLOOKUP(R656,ZemeData!$B$537:$C$548,2,0)</f>
        <v>III</v>
      </c>
      <c r="U656" s="695" t="str">
        <f>VLOOKUP(O656,ZemeData!$B$524:$C$533,2,0)</f>
        <v xml:space="preserve"> * Nespecifikováno</v>
      </c>
      <c r="V656" s="721"/>
    </row>
    <row r="657" spans="1:22" x14ac:dyDescent="0.2">
      <c r="A657" s="737" t="str">
        <f t="shared" si="27"/>
        <v>III2017 ** Státy ESVO</v>
      </c>
      <c r="B657" s="979" t="s">
        <v>1430</v>
      </c>
      <c r="C657" s="963">
        <v>2</v>
      </c>
      <c r="D657" s="963" t="s">
        <v>254</v>
      </c>
      <c r="E657" s="950">
        <v>33383414</v>
      </c>
      <c r="F657" s="950">
        <v>154535</v>
      </c>
      <c r="G657" s="887" t="str">
        <f t="shared" si="28"/>
        <v>03</v>
      </c>
      <c r="H657" s="867" t="str">
        <f t="shared" si="29"/>
        <v>2017</v>
      </c>
      <c r="I657" s="867" t="str">
        <f>VLOOKUP(G657,ZemeData!$B$537:$C$548,2,0)</f>
        <v>III</v>
      </c>
      <c r="J657" s="867" t="str">
        <f>VLOOKUP(D657,ZemeData!$E$524:$F$533,2,0)</f>
        <v xml:space="preserve"> ** Státy ESVO</v>
      </c>
      <c r="K657" s="868"/>
      <c r="L657" s="888" t="str">
        <f t="shared" si="30"/>
        <v>III2017 ** Státy ESVO</v>
      </c>
      <c r="M657" s="979" t="s">
        <v>1430</v>
      </c>
      <c r="N657" s="963">
        <v>2</v>
      </c>
      <c r="O657" s="963" t="s">
        <v>254</v>
      </c>
      <c r="P657" s="950">
        <v>66803434</v>
      </c>
      <c r="Q657" s="950">
        <v>298087</v>
      </c>
      <c r="R657" s="739" t="str">
        <f t="shared" si="31"/>
        <v>03</v>
      </c>
      <c r="S657" s="695" t="str">
        <f t="shared" si="32"/>
        <v>2017</v>
      </c>
      <c r="T657" s="695" t="str">
        <f>VLOOKUP(R657,ZemeData!$B$537:$C$548,2,0)</f>
        <v>III</v>
      </c>
      <c r="U657" s="695" t="str">
        <f>VLOOKUP(O657,ZemeData!$B$524:$C$533,2,0)</f>
        <v xml:space="preserve"> ** Státy ESVO</v>
      </c>
      <c r="V657" s="721"/>
    </row>
    <row r="658" spans="1:22" x14ac:dyDescent="0.2">
      <c r="A658" s="737" t="str">
        <f t="shared" si="27"/>
        <v>III2017 Dovoz ze zemí OECD</v>
      </c>
      <c r="B658" s="979" t="s">
        <v>1430</v>
      </c>
      <c r="C658" s="963">
        <v>4</v>
      </c>
      <c r="D658" s="963" t="s">
        <v>255</v>
      </c>
      <c r="E658" s="950">
        <v>4550552139</v>
      </c>
      <c r="F658" s="950">
        <v>9540674</v>
      </c>
      <c r="G658" s="887" t="str">
        <f t="shared" si="28"/>
        <v>03</v>
      </c>
      <c r="H658" s="867" t="str">
        <f t="shared" si="29"/>
        <v>2017</v>
      </c>
      <c r="I658" s="867" t="str">
        <f>VLOOKUP(G658,ZemeData!$B$537:$C$548,2,0)</f>
        <v>III</v>
      </c>
      <c r="J658" s="867" t="str">
        <f>VLOOKUP(D658,ZemeData!$E$524:$F$533,2,0)</f>
        <v xml:space="preserve"> Dovoz ze zemí OECD</v>
      </c>
      <c r="K658" s="868"/>
      <c r="L658" s="888" t="str">
        <f t="shared" si="30"/>
        <v>III2017 Vývoz do zemí OECD</v>
      </c>
      <c r="M658" s="979" t="s">
        <v>1430</v>
      </c>
      <c r="N658" s="963">
        <v>4</v>
      </c>
      <c r="O658" s="963" t="s">
        <v>255</v>
      </c>
      <c r="P658" s="950">
        <v>6140705684</v>
      </c>
      <c r="Q658" s="950">
        <v>13095911</v>
      </c>
      <c r="R658" s="739" t="str">
        <f t="shared" si="31"/>
        <v>03</v>
      </c>
      <c r="S658" s="695" t="str">
        <f t="shared" si="32"/>
        <v>2017</v>
      </c>
      <c r="T658" s="695" t="str">
        <f>VLOOKUP(R658,ZemeData!$B$537:$C$548,2,0)</f>
        <v>III</v>
      </c>
      <c r="U658" s="695" t="str">
        <f>VLOOKUP(O658,ZemeData!$B$524:$C$533,2,0)</f>
        <v xml:space="preserve"> Vývoz do zemí OECD</v>
      </c>
      <c r="V658" s="721"/>
    </row>
    <row r="659" spans="1:22" x14ac:dyDescent="0.2">
      <c r="A659" s="737" t="str">
        <f t="shared" si="27"/>
        <v>III2017 * Ostatní */</v>
      </c>
      <c r="B659" s="979" t="s">
        <v>1430</v>
      </c>
      <c r="C659" s="963">
        <v>8</v>
      </c>
      <c r="D659" s="963" t="s">
        <v>259</v>
      </c>
      <c r="E659" s="950">
        <v>107680877</v>
      </c>
      <c r="F659" s="950">
        <v>1566809</v>
      </c>
      <c r="G659" s="887" t="str">
        <f t="shared" si="28"/>
        <v>03</v>
      </c>
      <c r="H659" s="867" t="str">
        <f t="shared" si="29"/>
        <v>2017</v>
      </c>
      <c r="I659" s="867" t="str">
        <f>VLOOKUP(G659,ZemeData!$B$537:$C$548,2,0)</f>
        <v>III</v>
      </c>
      <c r="J659" s="867" t="str">
        <f>VLOOKUP(D659,ZemeData!$E$524:$F$533,2,0)</f>
        <v xml:space="preserve"> * Ostatní */</v>
      </c>
      <c r="K659" s="868"/>
      <c r="L659" s="888" t="str">
        <f t="shared" si="30"/>
        <v>III2017 * Ostatní */</v>
      </c>
      <c r="M659" s="979" t="s">
        <v>1430</v>
      </c>
      <c r="N659" s="963">
        <v>8</v>
      </c>
      <c r="O659" s="963" t="s">
        <v>259</v>
      </c>
      <c r="P659" s="950">
        <v>39012135</v>
      </c>
      <c r="Q659" s="950">
        <v>213377</v>
      </c>
      <c r="R659" s="739" t="str">
        <f t="shared" si="31"/>
        <v>03</v>
      </c>
      <c r="S659" s="695" t="str">
        <f t="shared" si="32"/>
        <v>2017</v>
      </c>
      <c r="T659" s="695" t="str">
        <f>VLOOKUP(R659,ZemeData!$B$537:$C$548,2,0)</f>
        <v>III</v>
      </c>
      <c r="U659" s="695" t="str">
        <f>VLOOKUP(O659,ZemeData!$B$524:$C$533,2,0)</f>
        <v xml:space="preserve"> * Ostatní */</v>
      </c>
      <c r="V659" s="721"/>
    </row>
    <row r="660" spans="1:22" ht="25.5" x14ac:dyDescent="0.2">
      <c r="A660" s="737" t="str">
        <f t="shared" si="27"/>
        <v>III2017 * Rozvojové země</v>
      </c>
      <c r="B660" s="979" t="s">
        <v>1430</v>
      </c>
      <c r="C660" s="963">
        <v>10</v>
      </c>
      <c r="D660" s="963" t="s">
        <v>260</v>
      </c>
      <c r="E660" s="950">
        <v>210017047</v>
      </c>
      <c r="F660" s="950">
        <v>1006310</v>
      </c>
      <c r="G660" s="887" t="str">
        <f t="shared" si="28"/>
        <v>03</v>
      </c>
      <c r="H660" s="867" t="str">
        <f t="shared" si="29"/>
        <v>2017</v>
      </c>
      <c r="I660" s="867" t="str">
        <f>VLOOKUP(G660,ZemeData!$B$537:$C$548,2,0)</f>
        <v>III</v>
      </c>
      <c r="J660" s="867" t="str">
        <f>VLOOKUP(D660,ZemeData!$E$524:$F$533,2,0)</f>
        <v xml:space="preserve"> * Rozvojové země</v>
      </c>
      <c r="K660" s="868"/>
      <c r="L660" s="888" t="str">
        <f t="shared" si="30"/>
        <v>III2017 * Rozvojové země</v>
      </c>
      <c r="M660" s="979" t="s">
        <v>1430</v>
      </c>
      <c r="N660" s="963">
        <v>10</v>
      </c>
      <c r="O660" s="963" t="s">
        <v>260</v>
      </c>
      <c r="P660" s="950">
        <v>108348105</v>
      </c>
      <c r="Q660" s="950">
        <v>641949</v>
      </c>
      <c r="R660" s="739" t="str">
        <f t="shared" si="31"/>
        <v>03</v>
      </c>
      <c r="S660" s="695" t="str">
        <f t="shared" si="32"/>
        <v>2017</v>
      </c>
      <c r="T660" s="695" t="str">
        <f>VLOOKUP(R660,ZemeData!$B$537:$C$548,2,0)</f>
        <v>III</v>
      </c>
      <c r="U660" s="695" t="str">
        <f>VLOOKUP(O660,ZemeData!$B$524:$C$533,2,0)</f>
        <v xml:space="preserve"> * Rozvojové země</v>
      </c>
      <c r="V660" s="721"/>
    </row>
    <row r="661" spans="1:22" ht="25.5" x14ac:dyDescent="0.2">
      <c r="A661" s="737" t="str">
        <f t="shared" si="27"/>
        <v>III2017 ** Ostatní státy s vyspělou</v>
      </c>
      <c r="B661" s="979" t="s">
        <v>1430</v>
      </c>
      <c r="C661" s="963">
        <v>32</v>
      </c>
      <c r="D661" s="963" t="s">
        <v>256</v>
      </c>
      <c r="E661" s="950">
        <v>101012454</v>
      </c>
      <c r="F661" s="950">
        <v>730822</v>
      </c>
      <c r="G661" s="887" t="str">
        <f t="shared" si="28"/>
        <v>03</v>
      </c>
      <c r="H661" s="867" t="str">
        <f t="shared" si="29"/>
        <v>2017</v>
      </c>
      <c r="I661" s="867" t="str">
        <f>VLOOKUP(G661,ZemeData!$B$537:$C$548,2,0)</f>
        <v>III</v>
      </c>
      <c r="J661" s="867" t="str">
        <f>VLOOKUP(D661,ZemeData!$E$524:$F$533,2,0)</f>
        <v xml:space="preserve"> ** Ostatní státy s vyspělou</v>
      </c>
      <c r="K661" s="868"/>
      <c r="L661" s="888" t="str">
        <f t="shared" si="30"/>
        <v>III2017 ** Ostatní státy s vyspělou</v>
      </c>
      <c r="M661" s="979" t="s">
        <v>1430</v>
      </c>
      <c r="N661" s="963">
        <v>32</v>
      </c>
      <c r="O661" s="963" t="s">
        <v>256</v>
      </c>
      <c r="P661" s="950">
        <v>117634758</v>
      </c>
      <c r="Q661" s="950">
        <v>785253</v>
      </c>
      <c r="R661" s="739" t="str">
        <f t="shared" si="31"/>
        <v>03</v>
      </c>
      <c r="S661" s="695" t="str">
        <f t="shared" si="32"/>
        <v>2017</v>
      </c>
      <c r="T661" s="695" t="str">
        <f>VLOOKUP(R661,ZemeData!$B$537:$C$548,2,0)</f>
        <v>III</v>
      </c>
      <c r="U661" s="695" t="str">
        <f>VLOOKUP(O661,ZemeData!$B$524:$C$533,2,0)</f>
        <v xml:space="preserve"> ** Ostatní státy s vyspělou</v>
      </c>
      <c r="V661" s="721"/>
    </row>
    <row r="662" spans="1:22" ht="51" x14ac:dyDescent="0.2">
      <c r="A662" s="737" t="str">
        <f t="shared" si="27"/>
        <v xml:space="preserve">III2017 * Společenství </v>
      </c>
      <c r="B662" s="979" t="s">
        <v>1430</v>
      </c>
      <c r="C662" s="963">
        <v>55</v>
      </c>
      <c r="D662" s="963" t="s">
        <v>1701</v>
      </c>
      <c r="E662" s="950">
        <v>1638547238</v>
      </c>
      <c r="F662" s="950">
        <v>653781</v>
      </c>
      <c r="G662" s="887" t="str">
        <f t="shared" si="28"/>
        <v>03</v>
      </c>
      <c r="H662" s="867" t="str">
        <f t="shared" si="29"/>
        <v>2017</v>
      </c>
      <c r="I662" s="867" t="str">
        <f>VLOOKUP(G662,ZemeData!$B$537:$C$548,2,0)</f>
        <v>III</v>
      </c>
      <c r="J662" s="867" t="str">
        <f>VLOOKUP(D662,ZemeData!$E$524:$F$533,2,0)</f>
        <v xml:space="preserve"> * Společenství </v>
      </c>
      <c r="K662" s="868"/>
      <c r="L662" s="888" t="str">
        <f t="shared" si="30"/>
        <v xml:space="preserve">III2017 * Společenství </v>
      </c>
      <c r="M662" s="979" t="s">
        <v>1430</v>
      </c>
      <c r="N662" s="963">
        <v>55</v>
      </c>
      <c r="O662" s="963" t="s">
        <v>1701</v>
      </c>
      <c r="P662" s="950">
        <v>85296991</v>
      </c>
      <c r="Q662" s="950">
        <v>421192</v>
      </c>
      <c r="R662" s="739" t="str">
        <f t="shared" si="31"/>
        <v>03</v>
      </c>
      <c r="S662" s="695" t="str">
        <f t="shared" si="32"/>
        <v>2017</v>
      </c>
      <c r="T662" s="695" t="str">
        <f>VLOOKUP(R662,ZemeData!$B$537:$C$548,2,0)</f>
        <v>III</v>
      </c>
      <c r="U662" s="695" t="str">
        <f>VLOOKUP(O662,ZemeData!$B$524:$C$533,2,0)</f>
        <v xml:space="preserve"> * Společenství </v>
      </c>
      <c r="V662" s="721"/>
    </row>
    <row r="663" spans="1:22" x14ac:dyDescent="0.2">
      <c r="A663" s="737" t="str">
        <f t="shared" si="27"/>
        <v>III2017 ** Státy EU 28</v>
      </c>
      <c r="B663" s="979" t="s">
        <v>1430</v>
      </c>
      <c r="C663" s="963">
        <v>56</v>
      </c>
      <c r="D663" s="963" t="s">
        <v>257</v>
      </c>
      <c r="E663" s="950">
        <v>4487429573</v>
      </c>
      <c r="F663" s="950">
        <v>8615828</v>
      </c>
      <c r="G663" s="887" t="str">
        <f t="shared" si="28"/>
        <v>03</v>
      </c>
      <c r="H663" s="867" t="str">
        <f t="shared" si="29"/>
        <v>2017</v>
      </c>
      <c r="I663" s="867" t="str">
        <f>VLOOKUP(G663,ZemeData!$B$537:$C$548,2,0)</f>
        <v>III</v>
      </c>
      <c r="J663" s="867" t="str">
        <f>VLOOKUP(D663,ZemeData!$E$524:$F$533,2,0)</f>
        <v xml:space="preserve"> ** Státy EU 28</v>
      </c>
      <c r="K663" s="868"/>
      <c r="L663" s="888" t="str">
        <f t="shared" si="30"/>
        <v>III2017 ** Státy EU 28</v>
      </c>
      <c r="M663" s="979" t="s">
        <v>1430</v>
      </c>
      <c r="N663" s="963">
        <v>56</v>
      </c>
      <c r="O663" s="963" t="s">
        <v>257</v>
      </c>
      <c r="P663" s="950">
        <v>6077811874</v>
      </c>
      <c r="Q663" s="950">
        <v>12328834</v>
      </c>
      <c r="R663" s="739" t="str">
        <f t="shared" si="31"/>
        <v>03</v>
      </c>
      <c r="S663" s="695" t="str">
        <f t="shared" si="32"/>
        <v>2017</v>
      </c>
      <c r="T663" s="695" t="str">
        <f>VLOOKUP(R663,ZemeData!$B$537:$C$548,2,0)</f>
        <v>III</v>
      </c>
      <c r="U663" s="695" t="str">
        <f>VLOOKUP(O663,ZemeData!$B$524:$C$533,2,0)</f>
        <v xml:space="preserve"> ** Státy EU 28</v>
      </c>
      <c r="V663" s="721"/>
    </row>
    <row r="664" spans="1:22" ht="25.5" x14ac:dyDescent="0.2">
      <c r="A664" s="737" t="str">
        <f t="shared" si="27"/>
        <v xml:space="preserve">III2017 * Státy s vyspělou tržní  </v>
      </c>
      <c r="B664" s="979" t="s">
        <v>1430</v>
      </c>
      <c r="C664" s="963">
        <v>58</v>
      </c>
      <c r="D664" s="963" t="s">
        <v>262</v>
      </c>
      <c r="E664" s="950">
        <v>4621825440</v>
      </c>
      <c r="F664" s="950">
        <v>9501185</v>
      </c>
      <c r="G664" s="887" t="str">
        <f t="shared" si="28"/>
        <v>03</v>
      </c>
      <c r="H664" s="867" t="str">
        <f t="shared" si="29"/>
        <v>2017</v>
      </c>
      <c r="I664" s="867" t="str">
        <f>VLOOKUP(G664,ZemeData!$B$537:$C$548,2,0)</f>
        <v>III</v>
      </c>
      <c r="J664" s="867" t="str">
        <f>VLOOKUP(D664,ZemeData!$E$524:$F$533,2,0)</f>
        <v xml:space="preserve"> * Státy s vyspělou tržní  </v>
      </c>
      <c r="K664" s="868"/>
      <c r="L664" s="888" t="str">
        <f t="shared" si="30"/>
        <v xml:space="preserve">III2017 * Státy s vyspělou tržní  </v>
      </c>
      <c r="M664" s="979" t="s">
        <v>1430</v>
      </c>
      <c r="N664" s="963">
        <v>58</v>
      </c>
      <c r="O664" s="963" t="s">
        <v>262</v>
      </c>
      <c r="P664" s="950">
        <v>6262250066</v>
      </c>
      <c r="Q664" s="950">
        <v>13412174</v>
      </c>
      <c r="R664" s="739" t="str">
        <f t="shared" si="31"/>
        <v>03</v>
      </c>
      <c r="S664" s="695" t="str">
        <f t="shared" si="32"/>
        <v>2017</v>
      </c>
      <c r="T664" s="695" t="str">
        <f>VLOOKUP(R664,ZemeData!$B$537:$C$548,2,0)</f>
        <v>III</v>
      </c>
      <c r="U664" s="695" t="str">
        <f>VLOOKUP(O664,ZemeData!$B$524:$C$533,2,0)</f>
        <v xml:space="preserve"> * Státy s vyspělou tržní  </v>
      </c>
      <c r="V664" s="721"/>
    </row>
    <row r="665" spans="1:22" ht="25.5" x14ac:dyDescent="0.2">
      <c r="A665" s="737" t="str">
        <f t="shared" si="27"/>
        <v xml:space="preserve">III2017 * Státy s </v>
      </c>
      <c r="B665" s="979" t="s">
        <v>1430</v>
      </c>
      <c r="C665" s="963">
        <v>59</v>
      </c>
      <c r="D665" s="963" t="s">
        <v>263</v>
      </c>
      <c r="E665" s="950">
        <v>24300859</v>
      </c>
      <c r="F665" s="950">
        <v>86737</v>
      </c>
      <c r="G665" s="887" t="str">
        <f t="shared" si="28"/>
        <v>03</v>
      </c>
      <c r="H665" s="867" t="str">
        <f t="shared" si="29"/>
        <v>2017</v>
      </c>
      <c r="I665" s="867" t="str">
        <f>VLOOKUP(G665,ZemeData!$B$537:$C$548,2,0)</f>
        <v>III</v>
      </c>
      <c r="J665" s="867" t="str">
        <f>VLOOKUP(D665,ZemeData!$E$524:$F$533,2,0)</f>
        <v xml:space="preserve"> * Státy s </v>
      </c>
      <c r="K665" s="868"/>
      <c r="L665" s="888" t="str">
        <f t="shared" si="30"/>
        <v xml:space="preserve">III2017 * Státy s </v>
      </c>
      <c r="M665" s="979" t="s">
        <v>1430</v>
      </c>
      <c r="N665" s="963">
        <v>59</v>
      </c>
      <c r="O665" s="963" t="s">
        <v>263</v>
      </c>
      <c r="P665" s="950">
        <v>53982443</v>
      </c>
      <c r="Q665" s="950">
        <v>92775</v>
      </c>
      <c r="R665" s="739" t="str">
        <f t="shared" si="31"/>
        <v>03</v>
      </c>
      <c r="S665" s="695" t="str">
        <f t="shared" si="32"/>
        <v>2017</v>
      </c>
      <c r="T665" s="695" t="str">
        <f>VLOOKUP(R665,ZemeData!$B$537:$C$548,2,0)</f>
        <v>III</v>
      </c>
      <c r="U665" s="695" t="str">
        <f>VLOOKUP(O665,ZemeData!$B$524:$C$533,2,0)</f>
        <v xml:space="preserve"> * Státy s </v>
      </c>
      <c r="V665" s="721"/>
    </row>
    <row r="666" spans="1:22" x14ac:dyDescent="0.2">
      <c r="A666" s="737" t="str">
        <f t="shared" si="27"/>
        <v>IV2017 * Nespecifikováno</v>
      </c>
      <c r="B666" s="979" t="s">
        <v>1486</v>
      </c>
      <c r="C666" s="963">
        <v>0</v>
      </c>
      <c r="D666" s="963" t="s">
        <v>258</v>
      </c>
      <c r="E666" s="950">
        <v>93270258</v>
      </c>
      <c r="F666" s="950">
        <v>68227</v>
      </c>
      <c r="G666" s="887" t="str">
        <f t="shared" si="28"/>
        <v>04</v>
      </c>
      <c r="H666" s="867" t="str">
        <f t="shared" si="29"/>
        <v>2017</v>
      </c>
      <c r="I666" s="867" t="str">
        <f>VLOOKUP(G666,ZemeData!$B$537:$C$548,2,0)</f>
        <v>IV</v>
      </c>
      <c r="J666" s="867" t="str">
        <f>VLOOKUP(D666,ZemeData!$E$524:$F$533,2,0)</f>
        <v xml:space="preserve"> * Nespecifikováno</v>
      </c>
      <c r="K666" s="868"/>
      <c r="L666" s="888" t="str">
        <f t="shared" si="30"/>
        <v>IV2017 * Nespecifikováno</v>
      </c>
      <c r="M666" s="979" t="s">
        <v>1486</v>
      </c>
      <c r="N666" s="963">
        <v>0</v>
      </c>
      <c r="O666" s="963" t="s">
        <v>258</v>
      </c>
      <c r="P666" s="950">
        <v>13300517</v>
      </c>
      <c r="Q666" s="950">
        <v>8320</v>
      </c>
      <c r="R666" s="739" t="str">
        <f t="shared" si="31"/>
        <v>04</v>
      </c>
      <c r="S666" s="695" t="str">
        <f t="shared" si="32"/>
        <v>2017</v>
      </c>
      <c r="T666" s="695" t="str">
        <f>VLOOKUP(R666,ZemeData!$B$537:$C$548,2,0)</f>
        <v>IV</v>
      </c>
      <c r="U666" s="695" t="str">
        <f>VLOOKUP(O666,ZemeData!$B$524:$C$533,2,0)</f>
        <v xml:space="preserve"> * Nespecifikováno</v>
      </c>
      <c r="V666" s="721"/>
    </row>
    <row r="667" spans="1:22" x14ac:dyDescent="0.2">
      <c r="A667" s="737" t="str">
        <f t="shared" si="27"/>
        <v>IV2017 ** Státy ESVO</v>
      </c>
      <c r="B667" s="979" t="s">
        <v>1486</v>
      </c>
      <c r="C667" s="963">
        <v>2</v>
      </c>
      <c r="D667" s="963" t="s">
        <v>254</v>
      </c>
      <c r="E667" s="950">
        <v>23746521</v>
      </c>
      <c r="F667" s="950">
        <v>123683</v>
      </c>
      <c r="G667" s="887" t="str">
        <f t="shared" si="28"/>
        <v>04</v>
      </c>
      <c r="H667" s="867" t="str">
        <f t="shared" si="29"/>
        <v>2017</v>
      </c>
      <c r="I667" s="867" t="str">
        <f>VLOOKUP(G667,ZemeData!$B$537:$C$548,2,0)</f>
        <v>IV</v>
      </c>
      <c r="J667" s="867" t="str">
        <f>VLOOKUP(D667,ZemeData!$E$524:$F$533,2,0)</f>
        <v xml:space="preserve"> ** Státy ESVO</v>
      </c>
      <c r="K667" s="868"/>
      <c r="L667" s="888" t="str">
        <f t="shared" si="30"/>
        <v>IV2017 ** Státy ESVO</v>
      </c>
      <c r="M667" s="979" t="s">
        <v>1486</v>
      </c>
      <c r="N667" s="963">
        <v>2</v>
      </c>
      <c r="O667" s="963" t="s">
        <v>254</v>
      </c>
      <c r="P667" s="950">
        <v>48744246</v>
      </c>
      <c r="Q667" s="950">
        <v>238847</v>
      </c>
      <c r="R667" s="739" t="str">
        <f t="shared" si="31"/>
        <v>04</v>
      </c>
      <c r="S667" s="695" t="str">
        <f t="shared" si="32"/>
        <v>2017</v>
      </c>
      <c r="T667" s="695" t="str">
        <f>VLOOKUP(R667,ZemeData!$B$537:$C$548,2,0)</f>
        <v>IV</v>
      </c>
      <c r="U667" s="695" t="str">
        <f>VLOOKUP(O667,ZemeData!$B$524:$C$533,2,0)</f>
        <v xml:space="preserve"> ** Státy ESVO</v>
      </c>
      <c r="V667" s="721"/>
    </row>
    <row r="668" spans="1:22" x14ac:dyDescent="0.2">
      <c r="A668" s="737" t="str">
        <f t="shared" si="27"/>
        <v>IV2017 Dovoz ze zemí OECD</v>
      </c>
      <c r="B668" s="979" t="s">
        <v>1486</v>
      </c>
      <c r="C668" s="963">
        <v>4</v>
      </c>
      <c r="D668" s="963" t="s">
        <v>255</v>
      </c>
      <c r="E668" s="950">
        <v>3996064742</v>
      </c>
      <c r="F668" s="950">
        <v>8134426</v>
      </c>
      <c r="G668" s="887" t="str">
        <f t="shared" si="28"/>
        <v>04</v>
      </c>
      <c r="H668" s="867" t="str">
        <f t="shared" si="29"/>
        <v>2017</v>
      </c>
      <c r="I668" s="867" t="str">
        <f>VLOOKUP(G668,ZemeData!$B$537:$C$548,2,0)</f>
        <v>IV</v>
      </c>
      <c r="J668" s="867" t="str">
        <f>VLOOKUP(D668,ZemeData!$E$524:$F$533,2,0)</f>
        <v xml:space="preserve"> Dovoz ze zemí OECD</v>
      </c>
      <c r="K668" s="868"/>
      <c r="L668" s="888" t="str">
        <f t="shared" si="30"/>
        <v>IV2017 Vývoz do zemí OECD</v>
      </c>
      <c r="M668" s="979" t="s">
        <v>1486</v>
      </c>
      <c r="N668" s="963">
        <v>4</v>
      </c>
      <c r="O668" s="963" t="s">
        <v>255</v>
      </c>
      <c r="P668" s="950">
        <v>5287637676</v>
      </c>
      <c r="Q668" s="950">
        <v>11028628</v>
      </c>
      <c r="R668" s="739" t="str">
        <f t="shared" si="31"/>
        <v>04</v>
      </c>
      <c r="S668" s="695" t="str">
        <f t="shared" si="32"/>
        <v>2017</v>
      </c>
      <c r="T668" s="695" t="str">
        <f>VLOOKUP(R668,ZemeData!$B$537:$C$548,2,0)</f>
        <v>IV</v>
      </c>
      <c r="U668" s="695" t="str">
        <f>VLOOKUP(O668,ZemeData!$B$524:$C$533,2,0)</f>
        <v xml:space="preserve"> Vývoz do zemí OECD</v>
      </c>
      <c r="V668" s="721"/>
    </row>
    <row r="669" spans="1:22" x14ac:dyDescent="0.2">
      <c r="A669" s="737" t="str">
        <f t="shared" si="27"/>
        <v>IV2017 * Ostatní */</v>
      </c>
      <c r="B669" s="979" t="s">
        <v>1486</v>
      </c>
      <c r="C669" s="963">
        <v>8</v>
      </c>
      <c r="D669" s="963" t="s">
        <v>259</v>
      </c>
      <c r="E669" s="950">
        <v>93245700</v>
      </c>
      <c r="F669" s="950">
        <v>1367715</v>
      </c>
      <c r="G669" s="887" t="str">
        <f t="shared" si="28"/>
        <v>04</v>
      </c>
      <c r="H669" s="867" t="str">
        <f t="shared" si="29"/>
        <v>2017</v>
      </c>
      <c r="I669" s="867" t="str">
        <f>VLOOKUP(G669,ZemeData!$B$537:$C$548,2,0)</f>
        <v>IV</v>
      </c>
      <c r="J669" s="867" t="str">
        <f>VLOOKUP(D669,ZemeData!$E$524:$F$533,2,0)</f>
        <v xml:space="preserve"> * Ostatní */</v>
      </c>
      <c r="K669" s="868"/>
      <c r="L669" s="888" t="str">
        <f t="shared" si="30"/>
        <v>IV2017 * Ostatní */</v>
      </c>
      <c r="M669" s="979" t="s">
        <v>1486</v>
      </c>
      <c r="N669" s="963">
        <v>8</v>
      </c>
      <c r="O669" s="963" t="s">
        <v>259</v>
      </c>
      <c r="P669" s="950">
        <v>30958549</v>
      </c>
      <c r="Q669" s="950">
        <v>165728</v>
      </c>
      <c r="R669" s="739" t="str">
        <f t="shared" si="31"/>
        <v>04</v>
      </c>
      <c r="S669" s="695" t="str">
        <f t="shared" si="32"/>
        <v>2017</v>
      </c>
      <c r="T669" s="695" t="str">
        <f>VLOOKUP(R669,ZemeData!$B$537:$C$548,2,0)</f>
        <v>IV</v>
      </c>
      <c r="U669" s="695" t="str">
        <f>VLOOKUP(O669,ZemeData!$B$524:$C$533,2,0)</f>
        <v xml:space="preserve"> * Ostatní */</v>
      </c>
      <c r="V669" s="721"/>
    </row>
    <row r="670" spans="1:22" ht="25.5" x14ac:dyDescent="0.2">
      <c r="A670" s="737" t="str">
        <f t="shared" si="27"/>
        <v>IV2017 * Rozvojové země</v>
      </c>
      <c r="B670" s="979" t="s">
        <v>1486</v>
      </c>
      <c r="C670" s="963">
        <v>10</v>
      </c>
      <c r="D670" s="963" t="s">
        <v>260</v>
      </c>
      <c r="E670" s="950">
        <v>263932438</v>
      </c>
      <c r="F670" s="950">
        <v>920680</v>
      </c>
      <c r="G670" s="887" t="str">
        <f t="shared" si="28"/>
        <v>04</v>
      </c>
      <c r="H670" s="867" t="str">
        <f t="shared" si="29"/>
        <v>2017</v>
      </c>
      <c r="I670" s="867" t="str">
        <f>VLOOKUP(G670,ZemeData!$B$537:$C$548,2,0)</f>
        <v>IV</v>
      </c>
      <c r="J670" s="867" t="str">
        <f>VLOOKUP(D670,ZemeData!$E$524:$F$533,2,0)</f>
        <v xml:space="preserve"> * Rozvojové země</v>
      </c>
      <c r="K670" s="868"/>
      <c r="L670" s="888" t="str">
        <f t="shared" si="30"/>
        <v>IV2017 * Rozvojové země</v>
      </c>
      <c r="M670" s="979" t="s">
        <v>1486</v>
      </c>
      <c r="N670" s="963">
        <v>10</v>
      </c>
      <c r="O670" s="963" t="s">
        <v>260</v>
      </c>
      <c r="P670" s="950">
        <v>90300849</v>
      </c>
      <c r="Q670" s="950">
        <v>497997</v>
      </c>
      <c r="R670" s="739" t="str">
        <f t="shared" si="31"/>
        <v>04</v>
      </c>
      <c r="S670" s="695" t="str">
        <f t="shared" si="32"/>
        <v>2017</v>
      </c>
      <c r="T670" s="695" t="str">
        <f>VLOOKUP(R670,ZemeData!$B$537:$C$548,2,0)</f>
        <v>IV</v>
      </c>
      <c r="U670" s="695" t="str">
        <f>VLOOKUP(O670,ZemeData!$B$524:$C$533,2,0)</f>
        <v xml:space="preserve"> * Rozvojové země</v>
      </c>
      <c r="V670" s="721"/>
    </row>
    <row r="671" spans="1:22" ht="25.5" x14ac:dyDescent="0.2">
      <c r="A671" s="737" t="str">
        <f t="shared" si="27"/>
        <v>IV2017 ** Ostatní státy s vyspělou</v>
      </c>
      <c r="B671" s="979" t="s">
        <v>1486</v>
      </c>
      <c r="C671" s="963">
        <v>32</v>
      </c>
      <c r="D671" s="963" t="s">
        <v>256</v>
      </c>
      <c r="E671" s="950">
        <v>83379964</v>
      </c>
      <c r="F671" s="950">
        <v>669341</v>
      </c>
      <c r="G671" s="887" t="str">
        <f t="shared" si="28"/>
        <v>04</v>
      </c>
      <c r="H671" s="867" t="str">
        <f t="shared" si="29"/>
        <v>2017</v>
      </c>
      <c r="I671" s="867" t="str">
        <f>VLOOKUP(G671,ZemeData!$B$537:$C$548,2,0)</f>
        <v>IV</v>
      </c>
      <c r="J671" s="867" t="str">
        <f>VLOOKUP(D671,ZemeData!$E$524:$F$533,2,0)</f>
        <v xml:space="preserve"> ** Ostatní státy s vyspělou</v>
      </c>
      <c r="K671" s="868"/>
      <c r="L671" s="888" t="str">
        <f t="shared" si="30"/>
        <v>IV2017 ** Ostatní státy s vyspělou</v>
      </c>
      <c r="M671" s="979" t="s">
        <v>1486</v>
      </c>
      <c r="N671" s="963">
        <v>32</v>
      </c>
      <c r="O671" s="963" t="s">
        <v>256</v>
      </c>
      <c r="P671" s="950">
        <v>105021059</v>
      </c>
      <c r="Q671" s="950">
        <v>611902</v>
      </c>
      <c r="R671" s="739" t="str">
        <f t="shared" si="31"/>
        <v>04</v>
      </c>
      <c r="S671" s="695" t="str">
        <f t="shared" si="32"/>
        <v>2017</v>
      </c>
      <c r="T671" s="695" t="str">
        <f>VLOOKUP(R671,ZemeData!$B$537:$C$548,2,0)</f>
        <v>IV</v>
      </c>
      <c r="U671" s="695" t="str">
        <f>VLOOKUP(O671,ZemeData!$B$524:$C$533,2,0)</f>
        <v xml:space="preserve"> ** Ostatní státy s vyspělou</v>
      </c>
      <c r="V671" s="721"/>
    </row>
    <row r="672" spans="1:22" ht="51" x14ac:dyDescent="0.2">
      <c r="A672" s="737" t="str">
        <f t="shared" si="27"/>
        <v xml:space="preserve">IV2017 * Společenství </v>
      </c>
      <c r="B672" s="979" t="s">
        <v>1486</v>
      </c>
      <c r="C672" s="963">
        <v>55</v>
      </c>
      <c r="D672" s="963" t="s">
        <v>1701</v>
      </c>
      <c r="E672" s="950">
        <v>1716356365</v>
      </c>
      <c r="F672" s="950">
        <v>579839</v>
      </c>
      <c r="G672" s="887" t="str">
        <f t="shared" si="28"/>
        <v>04</v>
      </c>
      <c r="H672" s="867" t="str">
        <f t="shared" si="29"/>
        <v>2017</v>
      </c>
      <c r="I672" s="867" t="str">
        <f>VLOOKUP(G672,ZemeData!$B$537:$C$548,2,0)</f>
        <v>IV</v>
      </c>
      <c r="J672" s="867" t="str">
        <f>VLOOKUP(D672,ZemeData!$E$524:$F$533,2,0)</f>
        <v xml:space="preserve"> * Společenství </v>
      </c>
      <c r="K672" s="868"/>
      <c r="L672" s="888" t="str">
        <f t="shared" si="30"/>
        <v xml:space="preserve">IV2017 * Společenství </v>
      </c>
      <c r="M672" s="979" t="s">
        <v>1486</v>
      </c>
      <c r="N672" s="963">
        <v>55</v>
      </c>
      <c r="O672" s="963" t="s">
        <v>1701</v>
      </c>
      <c r="P672" s="950">
        <v>68997220</v>
      </c>
      <c r="Q672" s="950">
        <v>380846</v>
      </c>
      <c r="R672" s="739" t="str">
        <f t="shared" si="31"/>
        <v>04</v>
      </c>
      <c r="S672" s="695" t="str">
        <f t="shared" si="32"/>
        <v>2017</v>
      </c>
      <c r="T672" s="695" t="str">
        <f>VLOOKUP(R672,ZemeData!$B$537:$C$548,2,0)</f>
        <v>IV</v>
      </c>
      <c r="U672" s="695" t="str">
        <f>VLOOKUP(O672,ZemeData!$B$524:$C$533,2,0)</f>
        <v xml:space="preserve"> * Společenství </v>
      </c>
      <c r="V672" s="721"/>
    </row>
    <row r="673" spans="1:22" x14ac:dyDescent="0.2">
      <c r="A673" s="737" t="str">
        <f t="shared" si="27"/>
        <v>IV2017 ** Státy EU 28</v>
      </c>
      <c r="B673" s="979" t="s">
        <v>1486</v>
      </c>
      <c r="C673" s="963">
        <v>56</v>
      </c>
      <c r="D673" s="963" t="s">
        <v>257</v>
      </c>
      <c r="E673" s="950">
        <v>3963117015</v>
      </c>
      <c r="F673" s="950">
        <v>7282362</v>
      </c>
      <c r="G673" s="887" t="str">
        <f t="shared" si="28"/>
        <v>04</v>
      </c>
      <c r="H673" s="867" t="str">
        <f t="shared" si="29"/>
        <v>2017</v>
      </c>
      <c r="I673" s="867" t="str">
        <f>VLOOKUP(G673,ZemeData!$B$537:$C$548,2,0)</f>
        <v>IV</v>
      </c>
      <c r="J673" s="867" t="str">
        <f>VLOOKUP(D673,ZemeData!$E$524:$F$533,2,0)</f>
        <v xml:space="preserve"> ** Státy EU 28</v>
      </c>
      <c r="K673" s="868"/>
      <c r="L673" s="888" t="str">
        <f t="shared" si="30"/>
        <v>IV2017 ** Státy EU 28</v>
      </c>
      <c r="M673" s="979" t="s">
        <v>1486</v>
      </c>
      <c r="N673" s="963">
        <v>56</v>
      </c>
      <c r="O673" s="963" t="s">
        <v>257</v>
      </c>
      <c r="P673" s="950">
        <v>5233506947</v>
      </c>
      <c r="Q673" s="950">
        <v>10434343</v>
      </c>
      <c r="R673" s="739" t="str">
        <f t="shared" si="31"/>
        <v>04</v>
      </c>
      <c r="S673" s="695" t="str">
        <f t="shared" si="32"/>
        <v>2017</v>
      </c>
      <c r="T673" s="695" t="str">
        <f>VLOOKUP(R673,ZemeData!$B$537:$C$548,2,0)</f>
        <v>IV</v>
      </c>
      <c r="U673" s="695" t="str">
        <f>VLOOKUP(O673,ZemeData!$B$524:$C$533,2,0)</f>
        <v xml:space="preserve"> ** Státy EU 28</v>
      </c>
      <c r="V673" s="721"/>
    </row>
    <row r="674" spans="1:22" ht="25.5" x14ac:dyDescent="0.2">
      <c r="A674" s="737" t="str">
        <f t="shared" si="27"/>
        <v xml:space="preserve">IV2017 * Státy s vyspělou tržní  </v>
      </c>
      <c r="B674" s="979" t="s">
        <v>1486</v>
      </c>
      <c r="C674" s="963">
        <v>58</v>
      </c>
      <c r="D674" s="963" t="s">
        <v>262</v>
      </c>
      <c r="E674" s="950">
        <v>4070243500</v>
      </c>
      <c r="F674" s="950">
        <v>8075387</v>
      </c>
      <c r="G674" s="887" t="str">
        <f t="shared" si="28"/>
        <v>04</v>
      </c>
      <c r="H674" s="867" t="str">
        <f t="shared" si="29"/>
        <v>2017</v>
      </c>
      <c r="I674" s="867" t="str">
        <f>VLOOKUP(G674,ZemeData!$B$537:$C$548,2,0)</f>
        <v>IV</v>
      </c>
      <c r="J674" s="867" t="str">
        <f>VLOOKUP(D674,ZemeData!$E$524:$F$533,2,0)</f>
        <v xml:space="preserve"> * Státy s vyspělou tržní  </v>
      </c>
      <c r="K674" s="868"/>
      <c r="L674" s="888" t="str">
        <f t="shared" si="30"/>
        <v xml:space="preserve">IV2017 * Státy s vyspělou tržní  </v>
      </c>
      <c r="M674" s="979" t="s">
        <v>1486</v>
      </c>
      <c r="N674" s="963">
        <v>58</v>
      </c>
      <c r="O674" s="963" t="s">
        <v>262</v>
      </c>
      <c r="P674" s="950">
        <v>5387272252</v>
      </c>
      <c r="Q674" s="950">
        <v>11285091</v>
      </c>
      <c r="R674" s="739" t="str">
        <f t="shared" si="31"/>
        <v>04</v>
      </c>
      <c r="S674" s="695" t="str">
        <f t="shared" si="32"/>
        <v>2017</v>
      </c>
      <c r="T674" s="695" t="str">
        <f>VLOOKUP(R674,ZemeData!$B$537:$C$548,2,0)</f>
        <v>IV</v>
      </c>
      <c r="U674" s="695" t="str">
        <f>VLOOKUP(O674,ZemeData!$B$524:$C$533,2,0)</f>
        <v xml:space="preserve"> * Státy s vyspělou tržní  </v>
      </c>
      <c r="V674" s="721"/>
    </row>
    <row r="675" spans="1:22" ht="25.5" x14ac:dyDescent="0.2">
      <c r="A675" s="737" t="str">
        <f t="shared" si="27"/>
        <v xml:space="preserve">IV2017 * Státy s </v>
      </c>
      <c r="B675" s="979" t="s">
        <v>1486</v>
      </c>
      <c r="C675" s="963">
        <v>59</v>
      </c>
      <c r="D675" s="963" t="s">
        <v>263</v>
      </c>
      <c r="E675" s="950">
        <v>23432593</v>
      </c>
      <c r="F675" s="950">
        <v>64128</v>
      </c>
      <c r="G675" s="887" t="str">
        <f t="shared" si="28"/>
        <v>04</v>
      </c>
      <c r="H675" s="867" t="str">
        <f t="shared" si="29"/>
        <v>2017</v>
      </c>
      <c r="I675" s="867" t="str">
        <f>VLOOKUP(G675,ZemeData!$B$537:$C$548,2,0)</f>
        <v>IV</v>
      </c>
      <c r="J675" s="867" t="str">
        <f>VLOOKUP(D675,ZemeData!$E$524:$F$533,2,0)</f>
        <v xml:space="preserve"> * Státy s </v>
      </c>
      <c r="K675" s="868"/>
      <c r="L675" s="888" t="str">
        <f t="shared" si="30"/>
        <v xml:space="preserve">IV2017 * Státy s </v>
      </c>
      <c r="M675" s="979" t="s">
        <v>1486</v>
      </c>
      <c r="N675" s="963">
        <v>59</v>
      </c>
      <c r="O675" s="963" t="s">
        <v>263</v>
      </c>
      <c r="P675" s="950">
        <v>29050639</v>
      </c>
      <c r="Q675" s="950">
        <v>72478</v>
      </c>
      <c r="R675" s="739" t="str">
        <f t="shared" si="31"/>
        <v>04</v>
      </c>
      <c r="S675" s="695" t="str">
        <f t="shared" si="32"/>
        <v>2017</v>
      </c>
      <c r="T675" s="695" t="str">
        <f>VLOOKUP(R675,ZemeData!$B$537:$C$548,2,0)</f>
        <v>IV</v>
      </c>
      <c r="U675" s="695" t="str">
        <f>VLOOKUP(O675,ZemeData!$B$524:$C$533,2,0)</f>
        <v xml:space="preserve"> * Státy s </v>
      </c>
      <c r="V675" s="721"/>
    </row>
    <row r="676" spans="1:22" x14ac:dyDescent="0.2">
      <c r="A676" s="737" t="str">
        <f t="shared" si="27"/>
        <v>V2017 * Nespecifikováno</v>
      </c>
      <c r="B676" s="979" t="s">
        <v>1493</v>
      </c>
      <c r="C676" s="963">
        <v>0</v>
      </c>
      <c r="D676" s="963" t="s">
        <v>258</v>
      </c>
      <c r="E676" s="950">
        <v>65508634</v>
      </c>
      <c r="F676" s="950">
        <v>63945</v>
      </c>
      <c r="G676" s="887" t="str">
        <f t="shared" si="28"/>
        <v>05</v>
      </c>
      <c r="H676" s="867" t="str">
        <f t="shared" si="29"/>
        <v>2017</v>
      </c>
      <c r="I676" s="867" t="str">
        <f>VLOOKUP(G676,ZemeData!$B$537:$C$548,2,0)</f>
        <v>V</v>
      </c>
      <c r="J676" s="867" t="str">
        <f>VLOOKUP(D676,ZemeData!$E$524:$F$533,2,0)</f>
        <v xml:space="preserve"> * Nespecifikováno</v>
      </c>
      <c r="K676" s="868"/>
      <c r="L676" s="888" t="str">
        <f t="shared" si="30"/>
        <v>V2017 * Nespecifikováno</v>
      </c>
      <c r="M676" s="979" t="s">
        <v>1493</v>
      </c>
      <c r="N676" s="963">
        <v>0</v>
      </c>
      <c r="O676" s="963" t="s">
        <v>258</v>
      </c>
      <c r="P676" s="950">
        <v>14180896</v>
      </c>
      <c r="Q676" s="950">
        <v>8942</v>
      </c>
      <c r="R676" s="739" t="str">
        <f t="shared" si="31"/>
        <v>05</v>
      </c>
      <c r="S676" s="695" t="str">
        <f t="shared" si="32"/>
        <v>2017</v>
      </c>
      <c r="T676" s="695" t="str">
        <f>VLOOKUP(R676,ZemeData!$B$537:$C$548,2,0)</f>
        <v>V</v>
      </c>
      <c r="U676" s="695" t="str">
        <f>VLOOKUP(O676,ZemeData!$B$524:$C$533,2,0)</f>
        <v xml:space="preserve"> * Nespecifikováno</v>
      </c>
      <c r="V676" s="721"/>
    </row>
    <row r="677" spans="1:22" x14ac:dyDescent="0.2">
      <c r="A677" s="737" t="str">
        <f t="shared" si="27"/>
        <v>V2017 ** Státy ESVO</v>
      </c>
      <c r="B677" s="979" t="s">
        <v>1493</v>
      </c>
      <c r="C677" s="963">
        <v>2</v>
      </c>
      <c r="D677" s="963" t="s">
        <v>254</v>
      </c>
      <c r="E677" s="950">
        <v>30142260</v>
      </c>
      <c r="F677" s="950">
        <v>147927</v>
      </c>
      <c r="G677" s="887" t="str">
        <f t="shared" si="28"/>
        <v>05</v>
      </c>
      <c r="H677" s="867" t="str">
        <f t="shared" si="29"/>
        <v>2017</v>
      </c>
      <c r="I677" s="867" t="str">
        <f>VLOOKUP(G677,ZemeData!$B$537:$C$548,2,0)</f>
        <v>V</v>
      </c>
      <c r="J677" s="867" t="str">
        <f>VLOOKUP(D677,ZemeData!$E$524:$F$533,2,0)</f>
        <v xml:space="preserve"> ** Státy ESVO</v>
      </c>
      <c r="K677" s="868"/>
      <c r="L677" s="888" t="str">
        <f t="shared" si="30"/>
        <v>V2017 ** Státy ESVO</v>
      </c>
      <c r="M677" s="979" t="s">
        <v>1493</v>
      </c>
      <c r="N677" s="963">
        <v>2</v>
      </c>
      <c r="O677" s="963" t="s">
        <v>254</v>
      </c>
      <c r="P677" s="950">
        <v>53637618</v>
      </c>
      <c r="Q677" s="950">
        <v>264718</v>
      </c>
      <c r="R677" s="739" t="str">
        <f t="shared" si="31"/>
        <v>05</v>
      </c>
      <c r="S677" s="695" t="str">
        <f t="shared" si="32"/>
        <v>2017</v>
      </c>
      <c r="T677" s="695" t="str">
        <f>VLOOKUP(R677,ZemeData!$B$537:$C$548,2,0)</f>
        <v>V</v>
      </c>
      <c r="U677" s="695" t="str">
        <f>VLOOKUP(O677,ZemeData!$B$524:$C$533,2,0)</f>
        <v xml:space="preserve"> ** Státy ESVO</v>
      </c>
      <c r="V677" s="721"/>
    </row>
    <row r="678" spans="1:22" x14ac:dyDescent="0.2">
      <c r="A678" s="737" t="str">
        <f t="shared" si="27"/>
        <v>V2017 Dovoz ze zemí OECD</v>
      </c>
      <c r="B678" s="979" t="s">
        <v>1493</v>
      </c>
      <c r="C678" s="963">
        <v>4</v>
      </c>
      <c r="D678" s="963" t="s">
        <v>255</v>
      </c>
      <c r="E678" s="950">
        <v>4580152190</v>
      </c>
      <c r="F678" s="950">
        <v>9313766</v>
      </c>
      <c r="G678" s="887" t="str">
        <f t="shared" si="28"/>
        <v>05</v>
      </c>
      <c r="H678" s="867" t="str">
        <f t="shared" si="29"/>
        <v>2017</v>
      </c>
      <c r="I678" s="867" t="str">
        <f>VLOOKUP(G678,ZemeData!$B$537:$C$548,2,0)</f>
        <v>V</v>
      </c>
      <c r="J678" s="867" t="str">
        <f>VLOOKUP(D678,ZemeData!$E$524:$F$533,2,0)</f>
        <v xml:space="preserve"> Dovoz ze zemí OECD</v>
      </c>
      <c r="K678" s="868"/>
      <c r="L678" s="888" t="str">
        <f t="shared" si="30"/>
        <v>V2017 Vývoz do zemí OECD</v>
      </c>
      <c r="M678" s="979" t="s">
        <v>1493</v>
      </c>
      <c r="N678" s="963">
        <v>4</v>
      </c>
      <c r="O678" s="963" t="s">
        <v>255</v>
      </c>
      <c r="P678" s="950">
        <v>5931361624</v>
      </c>
      <c r="Q678" s="950">
        <v>12354429</v>
      </c>
      <c r="R678" s="739" t="str">
        <f t="shared" si="31"/>
        <v>05</v>
      </c>
      <c r="S678" s="695" t="str">
        <f t="shared" si="32"/>
        <v>2017</v>
      </c>
      <c r="T678" s="695" t="str">
        <f>VLOOKUP(R678,ZemeData!$B$537:$C$548,2,0)</f>
        <v>V</v>
      </c>
      <c r="U678" s="695" t="str">
        <f>VLOOKUP(O678,ZemeData!$B$524:$C$533,2,0)</f>
        <v xml:space="preserve"> Vývoz do zemí OECD</v>
      </c>
      <c r="V678" s="721"/>
    </row>
    <row r="679" spans="1:22" x14ac:dyDescent="0.2">
      <c r="A679" s="737" t="str">
        <f t="shared" si="27"/>
        <v>V2017 * Ostatní */</v>
      </c>
      <c r="B679" s="979" t="s">
        <v>1493</v>
      </c>
      <c r="C679" s="963">
        <v>8</v>
      </c>
      <c r="D679" s="963" t="s">
        <v>259</v>
      </c>
      <c r="E679" s="950">
        <v>117597601</v>
      </c>
      <c r="F679" s="950">
        <v>1454465</v>
      </c>
      <c r="G679" s="887" t="str">
        <f t="shared" si="28"/>
        <v>05</v>
      </c>
      <c r="H679" s="867" t="str">
        <f t="shared" si="29"/>
        <v>2017</v>
      </c>
      <c r="I679" s="867" t="str">
        <f>VLOOKUP(G679,ZemeData!$B$537:$C$548,2,0)</f>
        <v>V</v>
      </c>
      <c r="J679" s="867" t="str">
        <f>VLOOKUP(D679,ZemeData!$E$524:$F$533,2,0)</f>
        <v xml:space="preserve"> * Ostatní */</v>
      </c>
      <c r="K679" s="868"/>
      <c r="L679" s="888" t="str">
        <f t="shared" si="30"/>
        <v>V2017 * Ostatní */</v>
      </c>
      <c r="M679" s="979" t="s">
        <v>1493</v>
      </c>
      <c r="N679" s="963">
        <v>8</v>
      </c>
      <c r="O679" s="963" t="s">
        <v>259</v>
      </c>
      <c r="P679" s="950">
        <v>30241539</v>
      </c>
      <c r="Q679" s="950">
        <v>200344</v>
      </c>
      <c r="R679" s="739" t="str">
        <f t="shared" si="31"/>
        <v>05</v>
      </c>
      <c r="S679" s="695" t="str">
        <f t="shared" si="32"/>
        <v>2017</v>
      </c>
      <c r="T679" s="695" t="str">
        <f>VLOOKUP(R679,ZemeData!$B$537:$C$548,2,0)</f>
        <v>V</v>
      </c>
      <c r="U679" s="695" t="str">
        <f>VLOOKUP(O679,ZemeData!$B$524:$C$533,2,0)</f>
        <v xml:space="preserve"> * Ostatní */</v>
      </c>
      <c r="V679" s="721"/>
    </row>
    <row r="680" spans="1:22" ht="25.5" x14ac:dyDescent="0.2">
      <c r="A680" s="737" t="str">
        <f t="shared" si="27"/>
        <v>V2017 * Rozvojové země</v>
      </c>
      <c r="B680" s="979" t="s">
        <v>1493</v>
      </c>
      <c r="C680" s="963">
        <v>10</v>
      </c>
      <c r="D680" s="963" t="s">
        <v>260</v>
      </c>
      <c r="E680" s="950">
        <v>223214520</v>
      </c>
      <c r="F680" s="950">
        <v>1001186</v>
      </c>
      <c r="G680" s="887" t="str">
        <f t="shared" si="28"/>
        <v>05</v>
      </c>
      <c r="H680" s="867" t="str">
        <f t="shared" si="29"/>
        <v>2017</v>
      </c>
      <c r="I680" s="867" t="str">
        <f>VLOOKUP(G680,ZemeData!$B$537:$C$548,2,0)</f>
        <v>V</v>
      </c>
      <c r="J680" s="867" t="str">
        <f>VLOOKUP(D680,ZemeData!$E$524:$F$533,2,0)</f>
        <v xml:space="preserve"> * Rozvojové země</v>
      </c>
      <c r="K680" s="868"/>
      <c r="L680" s="888" t="str">
        <f t="shared" si="30"/>
        <v>V2017 * Rozvojové země</v>
      </c>
      <c r="M680" s="979" t="s">
        <v>1493</v>
      </c>
      <c r="N680" s="963">
        <v>10</v>
      </c>
      <c r="O680" s="963" t="s">
        <v>260</v>
      </c>
      <c r="P680" s="950">
        <v>102410745</v>
      </c>
      <c r="Q680" s="950">
        <v>571150</v>
      </c>
      <c r="R680" s="739" t="str">
        <f t="shared" si="31"/>
        <v>05</v>
      </c>
      <c r="S680" s="695" t="str">
        <f t="shared" si="32"/>
        <v>2017</v>
      </c>
      <c r="T680" s="695" t="str">
        <f>VLOOKUP(R680,ZemeData!$B$537:$C$548,2,0)</f>
        <v>V</v>
      </c>
      <c r="U680" s="695" t="str">
        <f>VLOOKUP(O680,ZemeData!$B$524:$C$533,2,0)</f>
        <v xml:space="preserve"> * Rozvojové země</v>
      </c>
      <c r="V680" s="721"/>
    </row>
    <row r="681" spans="1:22" ht="25.5" x14ac:dyDescent="0.2">
      <c r="A681" s="737" t="str">
        <f t="shared" si="27"/>
        <v>V2017 ** Ostatní státy s vyspělou</v>
      </c>
      <c r="B681" s="979" t="s">
        <v>1493</v>
      </c>
      <c r="C681" s="963">
        <v>32</v>
      </c>
      <c r="D681" s="963" t="s">
        <v>256</v>
      </c>
      <c r="E681" s="950">
        <v>111888287</v>
      </c>
      <c r="F681" s="950">
        <v>828861</v>
      </c>
      <c r="G681" s="887" t="str">
        <f t="shared" si="28"/>
        <v>05</v>
      </c>
      <c r="H681" s="867" t="str">
        <f t="shared" si="29"/>
        <v>2017</v>
      </c>
      <c r="I681" s="867" t="str">
        <f>VLOOKUP(G681,ZemeData!$B$537:$C$548,2,0)</f>
        <v>V</v>
      </c>
      <c r="J681" s="867" t="str">
        <f>VLOOKUP(D681,ZemeData!$E$524:$F$533,2,0)</f>
        <v xml:space="preserve"> ** Ostatní státy s vyspělou</v>
      </c>
      <c r="K681" s="868"/>
      <c r="L681" s="888" t="str">
        <f t="shared" si="30"/>
        <v>V2017 ** Ostatní státy s vyspělou</v>
      </c>
      <c r="M681" s="979" t="s">
        <v>1493</v>
      </c>
      <c r="N681" s="963">
        <v>32</v>
      </c>
      <c r="O681" s="963" t="s">
        <v>256</v>
      </c>
      <c r="P681" s="950">
        <v>130766649</v>
      </c>
      <c r="Q681" s="950">
        <v>734922</v>
      </c>
      <c r="R681" s="739" t="str">
        <f t="shared" si="31"/>
        <v>05</v>
      </c>
      <c r="S681" s="695" t="str">
        <f t="shared" si="32"/>
        <v>2017</v>
      </c>
      <c r="T681" s="695" t="str">
        <f>VLOOKUP(R681,ZemeData!$B$537:$C$548,2,0)</f>
        <v>V</v>
      </c>
      <c r="U681" s="695" t="str">
        <f>VLOOKUP(O681,ZemeData!$B$524:$C$533,2,0)</f>
        <v xml:space="preserve"> ** Ostatní státy s vyspělou</v>
      </c>
      <c r="V681" s="721"/>
    </row>
    <row r="682" spans="1:22" ht="51" x14ac:dyDescent="0.2">
      <c r="A682" s="737" t="str">
        <f t="shared" si="27"/>
        <v xml:space="preserve">V2017 * Společenství </v>
      </c>
      <c r="B682" s="979" t="s">
        <v>1493</v>
      </c>
      <c r="C682" s="963">
        <v>55</v>
      </c>
      <c r="D682" s="963" t="s">
        <v>1701</v>
      </c>
      <c r="E682" s="950">
        <v>1968845054</v>
      </c>
      <c r="F682" s="950">
        <v>637527</v>
      </c>
      <c r="G682" s="887" t="str">
        <f t="shared" si="28"/>
        <v>05</v>
      </c>
      <c r="H682" s="867" t="str">
        <f t="shared" si="29"/>
        <v>2017</v>
      </c>
      <c r="I682" s="867" t="str">
        <f>VLOOKUP(G682,ZemeData!$B$537:$C$548,2,0)</f>
        <v>V</v>
      </c>
      <c r="J682" s="867" t="str">
        <f>VLOOKUP(D682,ZemeData!$E$524:$F$533,2,0)</f>
        <v xml:space="preserve"> * Společenství </v>
      </c>
      <c r="K682" s="868"/>
      <c r="L682" s="888" t="str">
        <f t="shared" si="30"/>
        <v xml:space="preserve">V2017 * Společenství </v>
      </c>
      <c r="M682" s="979" t="s">
        <v>1493</v>
      </c>
      <c r="N682" s="963">
        <v>55</v>
      </c>
      <c r="O682" s="963" t="s">
        <v>1701</v>
      </c>
      <c r="P682" s="950">
        <v>79642800</v>
      </c>
      <c r="Q682" s="950">
        <v>405692</v>
      </c>
      <c r="R682" s="739" t="str">
        <f t="shared" si="31"/>
        <v>05</v>
      </c>
      <c r="S682" s="695" t="str">
        <f t="shared" si="32"/>
        <v>2017</v>
      </c>
      <c r="T682" s="695" t="str">
        <f>VLOOKUP(R682,ZemeData!$B$537:$C$548,2,0)</f>
        <v>V</v>
      </c>
      <c r="U682" s="695" t="str">
        <f>VLOOKUP(O682,ZemeData!$B$524:$C$533,2,0)</f>
        <v xml:space="preserve"> * Společenství </v>
      </c>
      <c r="V682" s="721"/>
    </row>
    <row r="683" spans="1:22" x14ac:dyDescent="0.2">
      <c r="A683" s="737" t="str">
        <f t="shared" si="27"/>
        <v>V2017 ** Státy EU 28</v>
      </c>
      <c r="B683" s="979" t="s">
        <v>1493</v>
      </c>
      <c r="C683" s="963">
        <v>56</v>
      </c>
      <c r="D683" s="963" t="s">
        <v>257</v>
      </c>
      <c r="E683" s="950">
        <v>4459528198</v>
      </c>
      <c r="F683" s="950">
        <v>8248174</v>
      </c>
      <c r="G683" s="887" t="str">
        <f t="shared" si="28"/>
        <v>05</v>
      </c>
      <c r="H683" s="867" t="str">
        <f t="shared" si="29"/>
        <v>2017</v>
      </c>
      <c r="I683" s="867" t="str">
        <f>VLOOKUP(G683,ZemeData!$B$537:$C$548,2,0)</f>
        <v>V</v>
      </c>
      <c r="J683" s="867" t="str">
        <f>VLOOKUP(D683,ZemeData!$E$524:$F$533,2,0)</f>
        <v xml:space="preserve"> ** Státy EU 28</v>
      </c>
      <c r="K683" s="868"/>
      <c r="L683" s="888" t="str">
        <f t="shared" si="30"/>
        <v>V2017 ** Státy EU 28</v>
      </c>
      <c r="M683" s="979" t="s">
        <v>1493</v>
      </c>
      <c r="N683" s="963">
        <v>56</v>
      </c>
      <c r="O683" s="963" t="s">
        <v>257</v>
      </c>
      <c r="P683" s="950">
        <v>5875865106</v>
      </c>
      <c r="Q683" s="950">
        <v>11671802</v>
      </c>
      <c r="R683" s="739" t="str">
        <f t="shared" si="31"/>
        <v>05</v>
      </c>
      <c r="S683" s="695" t="str">
        <f t="shared" si="32"/>
        <v>2017</v>
      </c>
      <c r="T683" s="695" t="str">
        <f>VLOOKUP(R683,ZemeData!$B$537:$C$548,2,0)</f>
        <v>V</v>
      </c>
      <c r="U683" s="695" t="str">
        <f>VLOOKUP(O683,ZemeData!$B$524:$C$533,2,0)</f>
        <v xml:space="preserve"> ** Státy EU 28</v>
      </c>
      <c r="V683" s="721"/>
    </row>
    <row r="684" spans="1:22" ht="25.5" x14ac:dyDescent="0.2">
      <c r="A684" s="737" t="str">
        <f t="shared" si="27"/>
        <v xml:space="preserve">V2017 * Státy s vyspělou tržní  </v>
      </c>
      <c r="B684" s="979" t="s">
        <v>1493</v>
      </c>
      <c r="C684" s="963">
        <v>58</v>
      </c>
      <c r="D684" s="963" t="s">
        <v>262</v>
      </c>
      <c r="E684" s="950">
        <v>4601558744</v>
      </c>
      <c r="F684" s="950">
        <v>9224961</v>
      </c>
      <c r="G684" s="887" t="str">
        <f t="shared" si="28"/>
        <v>05</v>
      </c>
      <c r="H684" s="867" t="str">
        <f t="shared" si="29"/>
        <v>2017</v>
      </c>
      <c r="I684" s="867" t="str">
        <f>VLOOKUP(G684,ZemeData!$B$537:$C$548,2,0)</f>
        <v>V</v>
      </c>
      <c r="J684" s="867" t="str">
        <f>VLOOKUP(D684,ZemeData!$E$524:$F$533,2,0)</f>
        <v xml:space="preserve"> * Státy s vyspělou tržní  </v>
      </c>
      <c r="K684" s="868"/>
      <c r="L684" s="888" t="str">
        <f t="shared" si="30"/>
        <v xml:space="preserve">V2017 * Státy s vyspělou tržní  </v>
      </c>
      <c r="M684" s="979" t="s">
        <v>1493</v>
      </c>
      <c r="N684" s="963">
        <v>58</v>
      </c>
      <c r="O684" s="963" t="s">
        <v>262</v>
      </c>
      <c r="P684" s="950">
        <v>6060269373</v>
      </c>
      <c r="Q684" s="950">
        <v>12671442</v>
      </c>
      <c r="R684" s="739" t="str">
        <f t="shared" si="31"/>
        <v>05</v>
      </c>
      <c r="S684" s="695" t="str">
        <f t="shared" si="32"/>
        <v>2017</v>
      </c>
      <c r="T684" s="695" t="str">
        <f>VLOOKUP(R684,ZemeData!$B$537:$C$548,2,0)</f>
        <v>V</v>
      </c>
      <c r="U684" s="695" t="str">
        <f>VLOOKUP(O684,ZemeData!$B$524:$C$533,2,0)</f>
        <v xml:space="preserve"> * Státy s vyspělou tržní  </v>
      </c>
      <c r="V684" s="721"/>
    </row>
    <row r="685" spans="1:22" ht="25.5" x14ac:dyDescent="0.2">
      <c r="A685" s="737" t="str">
        <f t="shared" si="27"/>
        <v xml:space="preserve">V2017 * Státy s </v>
      </c>
      <c r="B685" s="979" t="s">
        <v>1493</v>
      </c>
      <c r="C685" s="963">
        <v>59</v>
      </c>
      <c r="D685" s="963" t="s">
        <v>263</v>
      </c>
      <c r="E685" s="950">
        <v>27286006</v>
      </c>
      <c r="F685" s="950">
        <v>67297</v>
      </c>
      <c r="G685" s="887" t="str">
        <f t="shared" si="28"/>
        <v>05</v>
      </c>
      <c r="H685" s="867" t="str">
        <f t="shared" si="29"/>
        <v>2017</v>
      </c>
      <c r="I685" s="867" t="str">
        <f>VLOOKUP(G685,ZemeData!$B$537:$C$548,2,0)</f>
        <v>V</v>
      </c>
      <c r="J685" s="867" t="str">
        <f>VLOOKUP(D685,ZemeData!$E$524:$F$533,2,0)</f>
        <v xml:space="preserve"> * Státy s </v>
      </c>
      <c r="K685" s="868"/>
      <c r="L685" s="888" t="str">
        <f t="shared" si="30"/>
        <v xml:space="preserve">V2017 * Státy s </v>
      </c>
      <c r="M685" s="979" t="s">
        <v>1493</v>
      </c>
      <c r="N685" s="963">
        <v>59</v>
      </c>
      <c r="O685" s="963" t="s">
        <v>263</v>
      </c>
      <c r="P685" s="950">
        <v>35215204</v>
      </c>
      <c r="Q685" s="950">
        <v>80851</v>
      </c>
      <c r="R685" s="739" t="str">
        <f t="shared" si="31"/>
        <v>05</v>
      </c>
      <c r="S685" s="695" t="str">
        <f t="shared" si="32"/>
        <v>2017</v>
      </c>
      <c r="T685" s="695" t="str">
        <f>VLOOKUP(R685,ZemeData!$B$537:$C$548,2,0)</f>
        <v>V</v>
      </c>
      <c r="U685" s="695" t="str">
        <f>VLOOKUP(O685,ZemeData!$B$524:$C$533,2,0)</f>
        <v xml:space="preserve"> * Státy s </v>
      </c>
      <c r="V685" s="721"/>
    </row>
    <row r="686" spans="1:22" x14ac:dyDescent="0.2">
      <c r="A686" s="737" t="str">
        <f t="shared" si="27"/>
        <v>VI2017 * Nespecifikováno</v>
      </c>
      <c r="B686" s="979" t="s">
        <v>1494</v>
      </c>
      <c r="C686" s="963">
        <v>0</v>
      </c>
      <c r="D686" s="963" t="s">
        <v>258</v>
      </c>
      <c r="E686" s="950">
        <v>54901052</v>
      </c>
      <c r="F686" s="950">
        <v>67251</v>
      </c>
      <c r="G686" s="887" t="str">
        <f t="shared" si="28"/>
        <v>06</v>
      </c>
      <c r="H686" s="867" t="str">
        <f t="shared" si="29"/>
        <v>2017</v>
      </c>
      <c r="I686" s="867" t="str">
        <f>VLOOKUP(G686,ZemeData!$B$537:$C$548,2,0)</f>
        <v>VI</v>
      </c>
      <c r="J686" s="867" t="str">
        <f>VLOOKUP(D686,ZemeData!$E$524:$F$533,2,0)</f>
        <v xml:space="preserve"> * Nespecifikováno</v>
      </c>
      <c r="K686" s="868"/>
      <c r="L686" s="888" t="str">
        <f t="shared" si="30"/>
        <v>VI2017 * Nespecifikováno</v>
      </c>
      <c r="M686" s="979" t="s">
        <v>1494</v>
      </c>
      <c r="N686" s="963">
        <v>0</v>
      </c>
      <c r="O686" s="963" t="s">
        <v>258</v>
      </c>
      <c r="P686" s="950">
        <v>20233273</v>
      </c>
      <c r="Q686" s="950">
        <v>14846</v>
      </c>
      <c r="R686" s="739" t="str">
        <f t="shared" si="31"/>
        <v>06</v>
      </c>
      <c r="S686" s="695" t="str">
        <f t="shared" si="32"/>
        <v>2017</v>
      </c>
      <c r="T686" s="695" t="str">
        <f>VLOOKUP(R686,ZemeData!$B$537:$C$548,2,0)</f>
        <v>VI</v>
      </c>
      <c r="U686" s="695" t="str">
        <f>VLOOKUP(O686,ZemeData!$B$524:$C$533,2,0)</f>
        <v xml:space="preserve"> * Nespecifikováno</v>
      </c>
      <c r="V686" s="721"/>
    </row>
    <row r="687" spans="1:22" x14ac:dyDescent="0.2">
      <c r="A687" s="737" t="str">
        <f t="shared" si="27"/>
        <v>VI2017 ** Státy ESVO</v>
      </c>
      <c r="B687" s="979" t="s">
        <v>1494</v>
      </c>
      <c r="C687" s="963">
        <v>2</v>
      </c>
      <c r="D687" s="963" t="s">
        <v>254</v>
      </c>
      <c r="E687" s="950">
        <v>29217514</v>
      </c>
      <c r="F687" s="950">
        <v>150269</v>
      </c>
      <c r="G687" s="887" t="str">
        <f t="shared" si="28"/>
        <v>06</v>
      </c>
      <c r="H687" s="867" t="str">
        <f t="shared" si="29"/>
        <v>2017</v>
      </c>
      <c r="I687" s="867" t="str">
        <f>VLOOKUP(G687,ZemeData!$B$537:$C$548,2,0)</f>
        <v>VI</v>
      </c>
      <c r="J687" s="867" t="str">
        <f>VLOOKUP(D687,ZemeData!$E$524:$F$533,2,0)</f>
        <v xml:space="preserve"> ** Státy ESVO</v>
      </c>
      <c r="K687" s="868"/>
      <c r="L687" s="888" t="str">
        <f t="shared" si="30"/>
        <v>VI2017 ** Státy ESVO</v>
      </c>
      <c r="M687" s="979" t="s">
        <v>1494</v>
      </c>
      <c r="N687" s="963">
        <v>2</v>
      </c>
      <c r="O687" s="963" t="s">
        <v>254</v>
      </c>
      <c r="P687" s="950">
        <v>53554598</v>
      </c>
      <c r="Q687" s="950">
        <v>266501</v>
      </c>
      <c r="R687" s="739" t="str">
        <f t="shared" si="31"/>
        <v>06</v>
      </c>
      <c r="S687" s="695" t="str">
        <f t="shared" si="32"/>
        <v>2017</v>
      </c>
      <c r="T687" s="695" t="str">
        <f>VLOOKUP(R687,ZemeData!$B$537:$C$548,2,0)</f>
        <v>VI</v>
      </c>
      <c r="U687" s="695" t="str">
        <f>VLOOKUP(O687,ZemeData!$B$524:$C$533,2,0)</f>
        <v xml:space="preserve"> ** Státy ESVO</v>
      </c>
      <c r="V687" s="721"/>
    </row>
    <row r="688" spans="1:22" x14ac:dyDescent="0.2">
      <c r="A688" s="737" t="str">
        <f t="shared" si="27"/>
        <v>VI2017 Dovoz ze zemí OECD</v>
      </c>
      <c r="B688" s="979" t="s">
        <v>1494</v>
      </c>
      <c r="C688" s="963">
        <v>4</v>
      </c>
      <c r="D688" s="963" t="s">
        <v>255</v>
      </c>
      <c r="E688" s="950">
        <v>4644341979</v>
      </c>
      <c r="F688" s="950">
        <v>9239621</v>
      </c>
      <c r="G688" s="887" t="str">
        <f t="shared" si="28"/>
        <v>06</v>
      </c>
      <c r="H688" s="867" t="str">
        <f t="shared" si="29"/>
        <v>2017</v>
      </c>
      <c r="I688" s="867" t="str">
        <f>VLOOKUP(G688,ZemeData!$B$537:$C$548,2,0)</f>
        <v>VI</v>
      </c>
      <c r="J688" s="867" t="str">
        <f>VLOOKUP(D688,ZemeData!$E$524:$F$533,2,0)</f>
        <v xml:space="preserve"> Dovoz ze zemí OECD</v>
      </c>
      <c r="K688" s="868"/>
      <c r="L688" s="888" t="str">
        <f t="shared" si="30"/>
        <v>VI2017 Vývoz do zemí OECD</v>
      </c>
      <c r="M688" s="979" t="s">
        <v>1494</v>
      </c>
      <c r="N688" s="963">
        <v>4</v>
      </c>
      <c r="O688" s="963" t="s">
        <v>255</v>
      </c>
      <c r="P688" s="950">
        <v>5760616262</v>
      </c>
      <c r="Q688" s="950">
        <v>12447026</v>
      </c>
      <c r="R688" s="739" t="str">
        <f t="shared" si="31"/>
        <v>06</v>
      </c>
      <c r="S688" s="695" t="str">
        <f t="shared" si="32"/>
        <v>2017</v>
      </c>
      <c r="T688" s="695" t="str">
        <f>VLOOKUP(R688,ZemeData!$B$537:$C$548,2,0)</f>
        <v>VI</v>
      </c>
      <c r="U688" s="695" t="str">
        <f>VLOOKUP(O688,ZemeData!$B$524:$C$533,2,0)</f>
        <v xml:space="preserve"> Vývoz do zemí OECD</v>
      </c>
      <c r="V688" s="721"/>
    </row>
    <row r="689" spans="1:22" x14ac:dyDescent="0.2">
      <c r="A689" s="737" t="str">
        <f t="shared" si="27"/>
        <v>VI2017 * Ostatní */</v>
      </c>
      <c r="B689" s="979" t="s">
        <v>1494</v>
      </c>
      <c r="C689" s="963">
        <v>8</v>
      </c>
      <c r="D689" s="963" t="s">
        <v>259</v>
      </c>
      <c r="E689" s="950">
        <v>114018379</v>
      </c>
      <c r="F689" s="950">
        <v>1458737</v>
      </c>
      <c r="G689" s="887" t="str">
        <f t="shared" si="28"/>
        <v>06</v>
      </c>
      <c r="H689" s="867" t="str">
        <f t="shared" si="29"/>
        <v>2017</v>
      </c>
      <c r="I689" s="867" t="str">
        <f>VLOOKUP(G689,ZemeData!$B$537:$C$548,2,0)</f>
        <v>VI</v>
      </c>
      <c r="J689" s="867" t="str">
        <f>VLOOKUP(D689,ZemeData!$E$524:$F$533,2,0)</f>
        <v xml:space="preserve"> * Ostatní */</v>
      </c>
      <c r="K689" s="868"/>
      <c r="L689" s="888" t="str">
        <f t="shared" si="30"/>
        <v>VI2017 * Ostatní */</v>
      </c>
      <c r="M689" s="979" t="s">
        <v>1494</v>
      </c>
      <c r="N689" s="963">
        <v>8</v>
      </c>
      <c r="O689" s="963" t="s">
        <v>259</v>
      </c>
      <c r="P689" s="950">
        <v>30158617</v>
      </c>
      <c r="Q689" s="950">
        <v>217346</v>
      </c>
      <c r="R689" s="739" t="str">
        <f t="shared" si="31"/>
        <v>06</v>
      </c>
      <c r="S689" s="695" t="str">
        <f t="shared" si="32"/>
        <v>2017</v>
      </c>
      <c r="T689" s="695" t="str">
        <f>VLOOKUP(R689,ZemeData!$B$537:$C$548,2,0)</f>
        <v>VI</v>
      </c>
      <c r="U689" s="695" t="str">
        <f>VLOOKUP(O689,ZemeData!$B$524:$C$533,2,0)</f>
        <v xml:space="preserve"> * Ostatní */</v>
      </c>
      <c r="V689" s="721"/>
    </row>
    <row r="690" spans="1:22" ht="25.5" x14ac:dyDescent="0.2">
      <c r="A690" s="737" t="str">
        <f t="shared" si="27"/>
        <v>VI2017 * Rozvojové země</v>
      </c>
      <c r="B690" s="979" t="s">
        <v>1494</v>
      </c>
      <c r="C690" s="963">
        <v>10</v>
      </c>
      <c r="D690" s="963" t="s">
        <v>260</v>
      </c>
      <c r="E690" s="950">
        <v>215381792</v>
      </c>
      <c r="F690" s="950">
        <v>946051</v>
      </c>
      <c r="G690" s="887" t="str">
        <f t="shared" si="28"/>
        <v>06</v>
      </c>
      <c r="H690" s="867" t="str">
        <f t="shared" si="29"/>
        <v>2017</v>
      </c>
      <c r="I690" s="867" t="str">
        <f>VLOOKUP(G690,ZemeData!$B$537:$C$548,2,0)</f>
        <v>VI</v>
      </c>
      <c r="J690" s="867" t="str">
        <f>VLOOKUP(D690,ZemeData!$E$524:$F$533,2,0)</f>
        <v xml:space="preserve"> * Rozvojové země</v>
      </c>
      <c r="K690" s="868"/>
      <c r="L690" s="888" t="str">
        <f t="shared" si="30"/>
        <v>VI2017 * Rozvojové země</v>
      </c>
      <c r="M690" s="979" t="s">
        <v>1494</v>
      </c>
      <c r="N690" s="963">
        <v>10</v>
      </c>
      <c r="O690" s="963" t="s">
        <v>260</v>
      </c>
      <c r="P690" s="950">
        <v>120267688</v>
      </c>
      <c r="Q690" s="950">
        <v>593857</v>
      </c>
      <c r="R690" s="739" t="str">
        <f t="shared" si="31"/>
        <v>06</v>
      </c>
      <c r="S690" s="695" t="str">
        <f t="shared" si="32"/>
        <v>2017</v>
      </c>
      <c r="T690" s="695" t="str">
        <f>VLOOKUP(R690,ZemeData!$B$537:$C$548,2,0)</f>
        <v>VI</v>
      </c>
      <c r="U690" s="695" t="str">
        <f>VLOOKUP(O690,ZemeData!$B$524:$C$533,2,0)</f>
        <v xml:space="preserve"> * Rozvojové země</v>
      </c>
      <c r="V690" s="721"/>
    </row>
    <row r="691" spans="1:22" ht="25.5" x14ac:dyDescent="0.2">
      <c r="A691" s="737" t="str">
        <f t="shared" si="27"/>
        <v>VI2017 ** Ostatní státy s vyspělou</v>
      </c>
      <c r="B691" s="979" t="s">
        <v>1494</v>
      </c>
      <c r="C691" s="963">
        <v>32</v>
      </c>
      <c r="D691" s="963" t="s">
        <v>256</v>
      </c>
      <c r="E691" s="950">
        <v>96865526</v>
      </c>
      <c r="F691" s="950">
        <v>716095</v>
      </c>
      <c r="G691" s="887" t="str">
        <f t="shared" si="28"/>
        <v>06</v>
      </c>
      <c r="H691" s="867" t="str">
        <f t="shared" si="29"/>
        <v>2017</v>
      </c>
      <c r="I691" s="867" t="str">
        <f>VLOOKUP(G691,ZemeData!$B$537:$C$548,2,0)</f>
        <v>VI</v>
      </c>
      <c r="J691" s="867" t="str">
        <f>VLOOKUP(D691,ZemeData!$E$524:$F$533,2,0)</f>
        <v xml:space="preserve"> ** Ostatní státy s vyspělou</v>
      </c>
      <c r="K691" s="868"/>
      <c r="L691" s="888" t="str">
        <f t="shared" si="30"/>
        <v>VI2017 ** Ostatní státy s vyspělou</v>
      </c>
      <c r="M691" s="979" t="s">
        <v>1494</v>
      </c>
      <c r="N691" s="963">
        <v>32</v>
      </c>
      <c r="O691" s="963" t="s">
        <v>256</v>
      </c>
      <c r="P691" s="950">
        <v>111407212</v>
      </c>
      <c r="Q691" s="950">
        <v>711475</v>
      </c>
      <c r="R691" s="739" t="str">
        <f t="shared" si="31"/>
        <v>06</v>
      </c>
      <c r="S691" s="695" t="str">
        <f t="shared" si="32"/>
        <v>2017</v>
      </c>
      <c r="T691" s="695" t="str">
        <f>VLOOKUP(R691,ZemeData!$B$537:$C$548,2,0)</f>
        <v>VI</v>
      </c>
      <c r="U691" s="695" t="str">
        <f>VLOOKUP(O691,ZemeData!$B$524:$C$533,2,0)</f>
        <v xml:space="preserve"> ** Ostatní státy s vyspělou</v>
      </c>
      <c r="V691" s="721"/>
    </row>
    <row r="692" spans="1:22" ht="51" x14ac:dyDescent="0.2">
      <c r="A692" s="737" t="str">
        <f t="shared" si="27"/>
        <v xml:space="preserve">VI2017 * Společenství </v>
      </c>
      <c r="B692" s="979" t="s">
        <v>1494</v>
      </c>
      <c r="C692" s="963">
        <v>55</v>
      </c>
      <c r="D692" s="963" t="s">
        <v>1701</v>
      </c>
      <c r="E692" s="950">
        <v>2157216881</v>
      </c>
      <c r="F692" s="950">
        <v>687644</v>
      </c>
      <c r="G692" s="887" t="str">
        <f t="shared" si="28"/>
        <v>06</v>
      </c>
      <c r="H692" s="867" t="str">
        <f t="shared" si="29"/>
        <v>2017</v>
      </c>
      <c r="I692" s="867" t="str">
        <f>VLOOKUP(G692,ZemeData!$B$537:$C$548,2,0)</f>
        <v>VI</v>
      </c>
      <c r="J692" s="867" t="str">
        <f>VLOOKUP(D692,ZemeData!$E$524:$F$533,2,0)</f>
        <v xml:space="preserve"> * Společenství </v>
      </c>
      <c r="K692" s="868"/>
      <c r="L692" s="888" t="str">
        <f t="shared" si="30"/>
        <v xml:space="preserve">VI2017 * Společenství </v>
      </c>
      <c r="M692" s="979" t="s">
        <v>1494</v>
      </c>
      <c r="N692" s="963">
        <v>55</v>
      </c>
      <c r="O692" s="963" t="s">
        <v>1701</v>
      </c>
      <c r="P692" s="950">
        <v>89154514</v>
      </c>
      <c r="Q692" s="950">
        <v>427690</v>
      </c>
      <c r="R692" s="739" t="str">
        <f t="shared" si="31"/>
        <v>06</v>
      </c>
      <c r="S692" s="695" t="str">
        <f t="shared" si="32"/>
        <v>2017</v>
      </c>
      <c r="T692" s="695" t="str">
        <f>VLOOKUP(R692,ZemeData!$B$537:$C$548,2,0)</f>
        <v>VI</v>
      </c>
      <c r="U692" s="695" t="str">
        <f>VLOOKUP(O692,ZemeData!$B$524:$C$533,2,0)</f>
        <v xml:space="preserve"> * Společenství </v>
      </c>
      <c r="V692" s="721"/>
    </row>
    <row r="693" spans="1:22" x14ac:dyDescent="0.2">
      <c r="A693" s="737" t="str">
        <f t="shared" si="27"/>
        <v>VI2017 ** Státy EU 28</v>
      </c>
      <c r="B693" s="979" t="s">
        <v>1494</v>
      </c>
      <c r="C693" s="963">
        <v>56</v>
      </c>
      <c r="D693" s="963" t="s">
        <v>257</v>
      </c>
      <c r="E693" s="950">
        <v>4540858473</v>
      </c>
      <c r="F693" s="950">
        <v>8283346</v>
      </c>
      <c r="G693" s="887" t="str">
        <f t="shared" si="28"/>
        <v>06</v>
      </c>
      <c r="H693" s="867" t="str">
        <f t="shared" si="29"/>
        <v>2017</v>
      </c>
      <c r="I693" s="867" t="str">
        <f>VLOOKUP(G693,ZemeData!$B$537:$C$548,2,0)</f>
        <v>VI</v>
      </c>
      <c r="J693" s="867" t="str">
        <f>VLOOKUP(D693,ZemeData!$E$524:$F$533,2,0)</f>
        <v xml:space="preserve"> ** Státy EU 28</v>
      </c>
      <c r="K693" s="868"/>
      <c r="L693" s="888" t="str">
        <f t="shared" si="30"/>
        <v>VI2017 ** Státy EU 28</v>
      </c>
      <c r="M693" s="979" t="s">
        <v>1494</v>
      </c>
      <c r="N693" s="963">
        <v>56</v>
      </c>
      <c r="O693" s="963" t="s">
        <v>257</v>
      </c>
      <c r="P693" s="950">
        <v>5725512295</v>
      </c>
      <c r="Q693" s="950">
        <v>11806786</v>
      </c>
      <c r="R693" s="739" t="str">
        <f t="shared" si="31"/>
        <v>06</v>
      </c>
      <c r="S693" s="695" t="str">
        <f t="shared" si="32"/>
        <v>2017</v>
      </c>
      <c r="T693" s="695" t="str">
        <f>VLOOKUP(R693,ZemeData!$B$537:$C$548,2,0)</f>
        <v>VI</v>
      </c>
      <c r="U693" s="695" t="str">
        <f>VLOOKUP(O693,ZemeData!$B$524:$C$533,2,0)</f>
        <v xml:space="preserve"> ** Státy EU 28</v>
      </c>
      <c r="V693" s="721"/>
    </row>
    <row r="694" spans="1:22" ht="25.5" x14ac:dyDescent="0.2">
      <c r="A694" s="737" t="str">
        <f t="shared" si="27"/>
        <v xml:space="preserve">VI2017 * Státy s vyspělou tržní  </v>
      </c>
      <c r="B694" s="979" t="s">
        <v>1494</v>
      </c>
      <c r="C694" s="963">
        <v>58</v>
      </c>
      <c r="D694" s="963" t="s">
        <v>262</v>
      </c>
      <c r="E694" s="950">
        <v>4666941513</v>
      </c>
      <c r="F694" s="950">
        <v>9149710</v>
      </c>
      <c r="G694" s="887" t="str">
        <f t="shared" si="28"/>
        <v>06</v>
      </c>
      <c r="H694" s="867" t="str">
        <f t="shared" si="29"/>
        <v>2017</v>
      </c>
      <c r="I694" s="867" t="str">
        <f>VLOOKUP(G694,ZemeData!$B$537:$C$548,2,0)</f>
        <v>VI</v>
      </c>
      <c r="J694" s="867" t="str">
        <f>VLOOKUP(D694,ZemeData!$E$524:$F$533,2,0)</f>
        <v xml:space="preserve"> * Státy s vyspělou tržní  </v>
      </c>
      <c r="K694" s="868"/>
      <c r="L694" s="888" t="str">
        <f t="shared" si="30"/>
        <v xml:space="preserve">VI2017 * Státy s vyspělou tržní  </v>
      </c>
      <c r="M694" s="979" t="s">
        <v>1494</v>
      </c>
      <c r="N694" s="963">
        <v>58</v>
      </c>
      <c r="O694" s="963" t="s">
        <v>262</v>
      </c>
      <c r="P694" s="950">
        <v>5890474105</v>
      </c>
      <c r="Q694" s="950">
        <v>12784762</v>
      </c>
      <c r="R694" s="739" t="str">
        <f t="shared" si="31"/>
        <v>06</v>
      </c>
      <c r="S694" s="695" t="str">
        <f t="shared" si="32"/>
        <v>2017</v>
      </c>
      <c r="T694" s="695" t="str">
        <f>VLOOKUP(R694,ZemeData!$B$537:$C$548,2,0)</f>
        <v>VI</v>
      </c>
      <c r="U694" s="695" t="str">
        <f>VLOOKUP(O694,ZemeData!$B$524:$C$533,2,0)</f>
        <v xml:space="preserve"> * Státy s vyspělou tržní  </v>
      </c>
      <c r="V694" s="721"/>
    </row>
    <row r="695" spans="1:22" ht="25.5" x14ac:dyDescent="0.2">
      <c r="A695" s="737" t="str">
        <f t="shared" si="27"/>
        <v xml:space="preserve">VI2017 * Státy s </v>
      </c>
      <c r="B695" s="979" t="s">
        <v>1494</v>
      </c>
      <c r="C695" s="963">
        <v>59</v>
      </c>
      <c r="D695" s="963" t="s">
        <v>263</v>
      </c>
      <c r="E695" s="950">
        <v>31602982</v>
      </c>
      <c r="F695" s="950">
        <v>70747</v>
      </c>
      <c r="G695" s="887" t="str">
        <f t="shared" si="28"/>
        <v>06</v>
      </c>
      <c r="H695" s="867" t="str">
        <f t="shared" si="29"/>
        <v>2017</v>
      </c>
      <c r="I695" s="867" t="str">
        <f>VLOOKUP(G695,ZemeData!$B$537:$C$548,2,0)</f>
        <v>VI</v>
      </c>
      <c r="J695" s="867" t="str">
        <f>VLOOKUP(D695,ZemeData!$E$524:$F$533,2,0)</f>
        <v xml:space="preserve"> * Státy s </v>
      </c>
      <c r="K695" s="868"/>
      <c r="L695" s="888" t="str">
        <f t="shared" si="30"/>
        <v xml:space="preserve">VI2017 * Státy s </v>
      </c>
      <c r="M695" s="979" t="s">
        <v>1494</v>
      </c>
      <c r="N695" s="963">
        <v>59</v>
      </c>
      <c r="O695" s="963" t="s">
        <v>263</v>
      </c>
      <c r="P695" s="950">
        <v>58244875</v>
      </c>
      <c r="Q695" s="950">
        <v>86941</v>
      </c>
      <c r="R695" s="739" t="str">
        <f t="shared" si="31"/>
        <v>06</v>
      </c>
      <c r="S695" s="695" t="str">
        <f t="shared" si="32"/>
        <v>2017</v>
      </c>
      <c r="T695" s="695" t="str">
        <f>VLOOKUP(R695,ZemeData!$B$537:$C$548,2,0)</f>
        <v>VI</v>
      </c>
      <c r="U695" s="695" t="str">
        <f>VLOOKUP(O695,ZemeData!$B$524:$C$533,2,0)</f>
        <v xml:space="preserve"> * Státy s </v>
      </c>
      <c r="V695" s="721"/>
    </row>
    <row r="696" spans="1:22" x14ac:dyDescent="0.2">
      <c r="A696" s="737" t="str">
        <f t="shared" si="27"/>
        <v>VII2017 * Nespecifikováno</v>
      </c>
      <c r="B696" s="979" t="s">
        <v>1501</v>
      </c>
      <c r="C696" s="963">
        <v>0</v>
      </c>
      <c r="D696" s="963" t="s">
        <v>258</v>
      </c>
      <c r="E696" s="950">
        <v>61564509</v>
      </c>
      <c r="F696" s="950">
        <v>58962</v>
      </c>
      <c r="G696" s="887" t="str">
        <f t="shared" si="28"/>
        <v>07</v>
      </c>
      <c r="H696" s="867" t="str">
        <f t="shared" si="29"/>
        <v>2017</v>
      </c>
      <c r="I696" s="867" t="str">
        <f>VLOOKUP(G696,ZemeData!$B$537:$C$548,2,0)</f>
        <v>VII</v>
      </c>
      <c r="J696" s="867" t="str">
        <f>VLOOKUP(D696,ZemeData!$E$524:$F$533,2,0)</f>
        <v xml:space="preserve"> * Nespecifikováno</v>
      </c>
      <c r="K696" s="868"/>
      <c r="L696" s="888" t="str">
        <f t="shared" si="30"/>
        <v>VII2017 * Nespecifikováno</v>
      </c>
      <c r="M696" s="979" t="s">
        <v>1501</v>
      </c>
      <c r="N696" s="963">
        <v>0</v>
      </c>
      <c r="O696" s="963" t="s">
        <v>258</v>
      </c>
      <c r="P696" s="950">
        <v>25233928</v>
      </c>
      <c r="Q696" s="950">
        <v>11246</v>
      </c>
      <c r="R696" s="739" t="str">
        <f t="shared" si="31"/>
        <v>07</v>
      </c>
      <c r="S696" s="695" t="str">
        <f t="shared" si="32"/>
        <v>2017</v>
      </c>
      <c r="T696" s="695" t="str">
        <f>VLOOKUP(R696,ZemeData!$B$537:$C$548,2,0)</f>
        <v>VII</v>
      </c>
      <c r="U696" s="695" t="str">
        <f>VLOOKUP(O696,ZemeData!$B$524:$C$533,2,0)</f>
        <v xml:space="preserve"> * Nespecifikováno</v>
      </c>
      <c r="V696" s="721"/>
    </row>
    <row r="697" spans="1:22" x14ac:dyDescent="0.2">
      <c r="A697" s="737" t="str">
        <f t="shared" si="27"/>
        <v>VII2017 ** Státy ESVO</v>
      </c>
      <c r="B697" s="979" t="s">
        <v>1501</v>
      </c>
      <c r="C697" s="963">
        <v>2</v>
      </c>
      <c r="D697" s="963" t="s">
        <v>254</v>
      </c>
      <c r="E697" s="950">
        <v>27198556</v>
      </c>
      <c r="F697" s="950">
        <v>131463</v>
      </c>
      <c r="G697" s="887" t="str">
        <f t="shared" si="28"/>
        <v>07</v>
      </c>
      <c r="H697" s="867" t="str">
        <f t="shared" si="29"/>
        <v>2017</v>
      </c>
      <c r="I697" s="867" t="str">
        <f>VLOOKUP(G697,ZemeData!$B$537:$C$548,2,0)</f>
        <v>VII</v>
      </c>
      <c r="J697" s="867" t="str">
        <f>VLOOKUP(D697,ZemeData!$E$524:$F$533,2,0)</f>
        <v xml:space="preserve"> ** Státy ESVO</v>
      </c>
      <c r="K697" s="868"/>
      <c r="L697" s="888" t="str">
        <f t="shared" si="30"/>
        <v>VII2017 ** Státy ESVO</v>
      </c>
      <c r="M697" s="979" t="s">
        <v>1501</v>
      </c>
      <c r="N697" s="963">
        <v>2</v>
      </c>
      <c r="O697" s="963" t="s">
        <v>254</v>
      </c>
      <c r="P697" s="950">
        <v>44461640</v>
      </c>
      <c r="Q697" s="950">
        <v>198507</v>
      </c>
      <c r="R697" s="739" t="str">
        <f t="shared" si="31"/>
        <v>07</v>
      </c>
      <c r="S697" s="695" t="str">
        <f t="shared" si="32"/>
        <v>2017</v>
      </c>
      <c r="T697" s="695" t="str">
        <f>VLOOKUP(R697,ZemeData!$B$537:$C$548,2,0)</f>
        <v>VII</v>
      </c>
      <c r="U697" s="695" t="str">
        <f>VLOOKUP(O697,ZemeData!$B$524:$C$533,2,0)</f>
        <v xml:space="preserve"> ** Státy ESVO</v>
      </c>
      <c r="V697" s="721"/>
    </row>
    <row r="698" spans="1:22" x14ac:dyDescent="0.2">
      <c r="A698" s="737" t="str">
        <f t="shared" si="27"/>
        <v>VII2017 Dovoz ze zemí OECD</v>
      </c>
      <c r="B698" s="979" t="s">
        <v>1501</v>
      </c>
      <c r="C698" s="963">
        <v>4</v>
      </c>
      <c r="D698" s="963" t="s">
        <v>255</v>
      </c>
      <c r="E698" s="950">
        <v>4017079257</v>
      </c>
      <c r="F698" s="950">
        <v>7811919</v>
      </c>
      <c r="G698" s="887" t="str">
        <f t="shared" si="28"/>
        <v>07</v>
      </c>
      <c r="H698" s="867" t="str">
        <f t="shared" si="29"/>
        <v>2017</v>
      </c>
      <c r="I698" s="867" t="str">
        <f>VLOOKUP(G698,ZemeData!$B$537:$C$548,2,0)</f>
        <v>VII</v>
      </c>
      <c r="J698" s="867" t="str">
        <f>VLOOKUP(D698,ZemeData!$E$524:$F$533,2,0)</f>
        <v xml:space="preserve"> Dovoz ze zemí OECD</v>
      </c>
      <c r="K698" s="868"/>
      <c r="L698" s="888" t="str">
        <f t="shared" si="30"/>
        <v>VII2017 Vývoz do zemí OECD</v>
      </c>
      <c r="M698" s="979" t="s">
        <v>1501</v>
      </c>
      <c r="N698" s="963">
        <v>4</v>
      </c>
      <c r="O698" s="963" t="s">
        <v>255</v>
      </c>
      <c r="P698" s="950">
        <v>4947016372</v>
      </c>
      <c r="Q698" s="950">
        <v>10177842</v>
      </c>
      <c r="R698" s="739" t="str">
        <f t="shared" si="31"/>
        <v>07</v>
      </c>
      <c r="S698" s="695" t="str">
        <f t="shared" si="32"/>
        <v>2017</v>
      </c>
      <c r="T698" s="695" t="str">
        <f>VLOOKUP(R698,ZemeData!$B$537:$C$548,2,0)</f>
        <v>VII</v>
      </c>
      <c r="U698" s="695" t="str">
        <f>VLOOKUP(O698,ZemeData!$B$524:$C$533,2,0)</f>
        <v xml:space="preserve"> Vývoz do zemí OECD</v>
      </c>
      <c r="V698" s="721"/>
    </row>
    <row r="699" spans="1:22" x14ac:dyDescent="0.2">
      <c r="A699" s="737" t="str">
        <f t="shared" si="27"/>
        <v>VII2017 * Ostatní */</v>
      </c>
      <c r="B699" s="979" t="s">
        <v>1501</v>
      </c>
      <c r="C699" s="963">
        <v>8</v>
      </c>
      <c r="D699" s="963" t="s">
        <v>259</v>
      </c>
      <c r="E699" s="950">
        <v>98828553</v>
      </c>
      <c r="F699" s="950">
        <v>1481436</v>
      </c>
      <c r="G699" s="887" t="str">
        <f t="shared" si="28"/>
        <v>07</v>
      </c>
      <c r="H699" s="867" t="str">
        <f t="shared" si="29"/>
        <v>2017</v>
      </c>
      <c r="I699" s="867" t="str">
        <f>VLOOKUP(G699,ZemeData!$B$537:$C$548,2,0)</f>
        <v>VII</v>
      </c>
      <c r="J699" s="867" t="str">
        <f>VLOOKUP(D699,ZemeData!$E$524:$F$533,2,0)</f>
        <v xml:space="preserve"> * Ostatní */</v>
      </c>
      <c r="K699" s="868"/>
      <c r="L699" s="888" t="str">
        <f t="shared" si="30"/>
        <v>VII2017 * Ostatní */</v>
      </c>
      <c r="M699" s="979" t="s">
        <v>1501</v>
      </c>
      <c r="N699" s="963">
        <v>8</v>
      </c>
      <c r="O699" s="963" t="s">
        <v>259</v>
      </c>
      <c r="P699" s="950">
        <v>28369491</v>
      </c>
      <c r="Q699" s="950">
        <v>176571</v>
      </c>
      <c r="R699" s="739" t="str">
        <f t="shared" si="31"/>
        <v>07</v>
      </c>
      <c r="S699" s="695" t="str">
        <f t="shared" si="32"/>
        <v>2017</v>
      </c>
      <c r="T699" s="695" t="str">
        <f>VLOOKUP(R699,ZemeData!$B$537:$C$548,2,0)</f>
        <v>VII</v>
      </c>
      <c r="U699" s="695" t="str">
        <f>VLOOKUP(O699,ZemeData!$B$524:$C$533,2,0)</f>
        <v xml:space="preserve"> * Ostatní */</v>
      </c>
      <c r="V699" s="721"/>
    </row>
    <row r="700" spans="1:22" ht="25.5" x14ac:dyDescent="0.2">
      <c r="A700" s="737" t="str">
        <f t="shared" si="27"/>
        <v>VII2017 * Rozvojové země</v>
      </c>
      <c r="B700" s="979" t="s">
        <v>1501</v>
      </c>
      <c r="C700" s="963">
        <v>10</v>
      </c>
      <c r="D700" s="963" t="s">
        <v>260</v>
      </c>
      <c r="E700" s="950">
        <v>187719560</v>
      </c>
      <c r="F700" s="950">
        <v>896222</v>
      </c>
      <c r="G700" s="887" t="str">
        <f t="shared" si="28"/>
        <v>07</v>
      </c>
      <c r="H700" s="867" t="str">
        <f t="shared" si="29"/>
        <v>2017</v>
      </c>
      <c r="I700" s="867" t="str">
        <f>VLOOKUP(G700,ZemeData!$B$537:$C$548,2,0)</f>
        <v>VII</v>
      </c>
      <c r="J700" s="867" t="str">
        <f>VLOOKUP(D700,ZemeData!$E$524:$F$533,2,0)</f>
        <v xml:space="preserve"> * Rozvojové země</v>
      </c>
      <c r="K700" s="868"/>
      <c r="L700" s="888" t="str">
        <f t="shared" si="30"/>
        <v>VII2017 * Rozvojové země</v>
      </c>
      <c r="M700" s="979" t="s">
        <v>1501</v>
      </c>
      <c r="N700" s="963">
        <v>10</v>
      </c>
      <c r="O700" s="963" t="s">
        <v>260</v>
      </c>
      <c r="P700" s="950">
        <v>108404320</v>
      </c>
      <c r="Q700" s="950">
        <v>458931</v>
      </c>
      <c r="R700" s="739" t="str">
        <f t="shared" si="31"/>
        <v>07</v>
      </c>
      <c r="S700" s="695" t="str">
        <f t="shared" si="32"/>
        <v>2017</v>
      </c>
      <c r="T700" s="695" t="str">
        <f>VLOOKUP(R700,ZemeData!$B$537:$C$548,2,0)</f>
        <v>VII</v>
      </c>
      <c r="U700" s="695" t="str">
        <f>VLOOKUP(O700,ZemeData!$B$524:$C$533,2,0)</f>
        <v xml:space="preserve"> * Rozvojové země</v>
      </c>
      <c r="V700" s="721"/>
    </row>
    <row r="701" spans="1:22" ht="25.5" x14ac:dyDescent="0.2">
      <c r="A701" s="737" t="str">
        <f t="shared" ref="A701:A764" si="33">CONCATENATE(I701,H701,J701)</f>
        <v>VII2017 ** Ostatní státy s vyspělou</v>
      </c>
      <c r="B701" s="979" t="s">
        <v>1501</v>
      </c>
      <c r="C701" s="963">
        <v>32</v>
      </c>
      <c r="D701" s="963" t="s">
        <v>256</v>
      </c>
      <c r="E701" s="950">
        <v>86378476</v>
      </c>
      <c r="F701" s="950">
        <v>624905</v>
      </c>
      <c r="G701" s="887" t="str">
        <f t="shared" ref="G701:G764" si="34">LEFT(B701,2)</f>
        <v>07</v>
      </c>
      <c r="H701" s="867" t="str">
        <f t="shared" ref="H701:H764" si="35">RIGHT(B701,4)</f>
        <v>2017</v>
      </c>
      <c r="I701" s="867" t="str">
        <f>VLOOKUP(G701,ZemeData!$B$537:$C$548,2,0)</f>
        <v>VII</v>
      </c>
      <c r="J701" s="867" t="str">
        <f>VLOOKUP(D701,ZemeData!$E$524:$F$533,2,0)</f>
        <v xml:space="preserve"> ** Ostatní státy s vyspělou</v>
      </c>
      <c r="K701" s="868"/>
      <c r="L701" s="888" t="str">
        <f t="shared" ref="L701:L764" si="36">CONCATENATE(T701,S701,U701)</f>
        <v>VII2017 ** Ostatní státy s vyspělou</v>
      </c>
      <c r="M701" s="979" t="s">
        <v>1501</v>
      </c>
      <c r="N701" s="963">
        <v>32</v>
      </c>
      <c r="O701" s="963" t="s">
        <v>256</v>
      </c>
      <c r="P701" s="950">
        <v>93333312</v>
      </c>
      <c r="Q701" s="950">
        <v>553721</v>
      </c>
      <c r="R701" s="739" t="str">
        <f t="shared" ref="R701:R764" si="37">LEFT(M701,2)</f>
        <v>07</v>
      </c>
      <c r="S701" s="695" t="str">
        <f t="shared" ref="S701:S764" si="38">RIGHT(M701,4)</f>
        <v>2017</v>
      </c>
      <c r="T701" s="695" t="str">
        <f>VLOOKUP(R701,ZemeData!$B$537:$C$548,2,0)</f>
        <v>VII</v>
      </c>
      <c r="U701" s="695" t="str">
        <f>VLOOKUP(O701,ZemeData!$B$524:$C$533,2,0)</f>
        <v xml:space="preserve"> ** Ostatní státy s vyspělou</v>
      </c>
      <c r="V701" s="721"/>
    </row>
    <row r="702" spans="1:22" ht="51" x14ac:dyDescent="0.2">
      <c r="A702" s="737" t="str">
        <f t="shared" si="33"/>
        <v xml:space="preserve">VII2017 * Společenství </v>
      </c>
      <c r="B702" s="979" t="s">
        <v>1501</v>
      </c>
      <c r="C702" s="963">
        <v>55</v>
      </c>
      <c r="D702" s="963" t="s">
        <v>1701</v>
      </c>
      <c r="E702" s="950">
        <v>1920652063</v>
      </c>
      <c r="F702" s="950">
        <v>555963</v>
      </c>
      <c r="G702" s="887" t="str">
        <f t="shared" si="34"/>
        <v>07</v>
      </c>
      <c r="H702" s="867" t="str">
        <f t="shared" si="35"/>
        <v>2017</v>
      </c>
      <c r="I702" s="867" t="str">
        <f>VLOOKUP(G702,ZemeData!$B$537:$C$548,2,0)</f>
        <v>VII</v>
      </c>
      <c r="J702" s="867" t="str">
        <f>VLOOKUP(D702,ZemeData!$E$524:$F$533,2,0)</f>
        <v xml:space="preserve"> * Společenství </v>
      </c>
      <c r="K702" s="868"/>
      <c r="L702" s="888" t="str">
        <f t="shared" si="36"/>
        <v xml:space="preserve">VII2017 * Společenství </v>
      </c>
      <c r="M702" s="979" t="s">
        <v>1501</v>
      </c>
      <c r="N702" s="963">
        <v>55</v>
      </c>
      <c r="O702" s="963" t="s">
        <v>1701</v>
      </c>
      <c r="P702" s="950">
        <v>65709702</v>
      </c>
      <c r="Q702" s="950">
        <v>333340</v>
      </c>
      <c r="R702" s="739" t="str">
        <f t="shared" si="37"/>
        <v>07</v>
      </c>
      <c r="S702" s="695" t="str">
        <f t="shared" si="38"/>
        <v>2017</v>
      </c>
      <c r="T702" s="695" t="str">
        <f>VLOOKUP(R702,ZemeData!$B$537:$C$548,2,0)</f>
        <v>VII</v>
      </c>
      <c r="U702" s="695" t="str">
        <f>VLOOKUP(O702,ZemeData!$B$524:$C$533,2,0)</f>
        <v xml:space="preserve"> * Společenství </v>
      </c>
      <c r="V702" s="721"/>
    </row>
    <row r="703" spans="1:22" x14ac:dyDescent="0.2">
      <c r="A703" s="737" t="str">
        <f t="shared" si="33"/>
        <v>VII2017 ** Státy EU 28</v>
      </c>
      <c r="B703" s="979" t="s">
        <v>1501</v>
      </c>
      <c r="C703" s="963">
        <v>56</v>
      </c>
      <c r="D703" s="963" t="s">
        <v>257</v>
      </c>
      <c r="E703" s="950">
        <v>3937707805</v>
      </c>
      <c r="F703" s="950">
        <v>6965279</v>
      </c>
      <c r="G703" s="887" t="str">
        <f t="shared" si="34"/>
        <v>07</v>
      </c>
      <c r="H703" s="867" t="str">
        <f t="shared" si="35"/>
        <v>2017</v>
      </c>
      <c r="I703" s="867" t="str">
        <f>VLOOKUP(G703,ZemeData!$B$537:$C$548,2,0)</f>
        <v>VII</v>
      </c>
      <c r="J703" s="867" t="str">
        <f>VLOOKUP(D703,ZemeData!$E$524:$F$533,2,0)</f>
        <v xml:space="preserve"> ** Státy EU 28</v>
      </c>
      <c r="K703" s="868"/>
      <c r="L703" s="888" t="str">
        <f t="shared" si="36"/>
        <v>VII2017 ** Státy EU 28</v>
      </c>
      <c r="M703" s="979" t="s">
        <v>1501</v>
      </c>
      <c r="N703" s="963">
        <v>56</v>
      </c>
      <c r="O703" s="963" t="s">
        <v>257</v>
      </c>
      <c r="P703" s="950">
        <v>4922673224</v>
      </c>
      <c r="Q703" s="950">
        <v>9703395</v>
      </c>
      <c r="R703" s="739" t="str">
        <f t="shared" si="37"/>
        <v>07</v>
      </c>
      <c r="S703" s="695" t="str">
        <f t="shared" si="38"/>
        <v>2017</v>
      </c>
      <c r="T703" s="695" t="str">
        <f>VLOOKUP(R703,ZemeData!$B$537:$C$548,2,0)</f>
        <v>VII</v>
      </c>
      <c r="U703" s="695" t="str">
        <f>VLOOKUP(O703,ZemeData!$B$524:$C$533,2,0)</f>
        <v xml:space="preserve"> ** Státy EU 28</v>
      </c>
      <c r="V703" s="721"/>
    </row>
    <row r="704" spans="1:22" ht="25.5" x14ac:dyDescent="0.2">
      <c r="A704" s="737" t="str">
        <f t="shared" si="33"/>
        <v xml:space="preserve">VII2017 * Státy s vyspělou tržní  </v>
      </c>
      <c r="B704" s="979" t="s">
        <v>1501</v>
      </c>
      <c r="C704" s="963">
        <v>58</v>
      </c>
      <c r="D704" s="963" t="s">
        <v>262</v>
      </c>
      <c r="E704" s="950">
        <v>4051284837</v>
      </c>
      <c r="F704" s="950">
        <v>7721647</v>
      </c>
      <c r="G704" s="887" t="str">
        <f t="shared" si="34"/>
        <v>07</v>
      </c>
      <c r="H704" s="867" t="str">
        <f t="shared" si="35"/>
        <v>2017</v>
      </c>
      <c r="I704" s="867" t="str">
        <f>VLOOKUP(G704,ZemeData!$B$537:$C$548,2,0)</f>
        <v>VII</v>
      </c>
      <c r="J704" s="867" t="str">
        <f>VLOOKUP(D704,ZemeData!$E$524:$F$533,2,0)</f>
        <v xml:space="preserve"> * Státy s vyspělou tržní  </v>
      </c>
      <c r="K704" s="868"/>
      <c r="L704" s="888" t="str">
        <f t="shared" si="36"/>
        <v xml:space="preserve">VII2017 * Státy s vyspělou tržní  </v>
      </c>
      <c r="M704" s="979" t="s">
        <v>1501</v>
      </c>
      <c r="N704" s="963">
        <v>58</v>
      </c>
      <c r="O704" s="963" t="s">
        <v>262</v>
      </c>
      <c r="P704" s="950">
        <v>5060468176</v>
      </c>
      <c r="Q704" s="950">
        <v>10455623</v>
      </c>
      <c r="R704" s="739" t="str">
        <f t="shared" si="37"/>
        <v>07</v>
      </c>
      <c r="S704" s="695" t="str">
        <f t="shared" si="38"/>
        <v>2017</v>
      </c>
      <c r="T704" s="695" t="str">
        <f>VLOOKUP(R704,ZemeData!$B$537:$C$548,2,0)</f>
        <v>VII</v>
      </c>
      <c r="U704" s="695" t="str">
        <f>VLOOKUP(O704,ZemeData!$B$524:$C$533,2,0)</f>
        <v xml:space="preserve"> * Státy s vyspělou tržní  </v>
      </c>
      <c r="V704" s="721"/>
    </row>
    <row r="705" spans="1:22" ht="25.5" x14ac:dyDescent="0.2">
      <c r="A705" s="737" t="str">
        <f t="shared" si="33"/>
        <v xml:space="preserve">VII2017 * Státy s </v>
      </c>
      <c r="B705" s="979" t="s">
        <v>1501</v>
      </c>
      <c r="C705" s="963">
        <v>59</v>
      </c>
      <c r="D705" s="963" t="s">
        <v>263</v>
      </c>
      <c r="E705" s="950">
        <v>30452973</v>
      </c>
      <c r="F705" s="950">
        <v>44476</v>
      </c>
      <c r="G705" s="887" t="str">
        <f t="shared" si="34"/>
        <v>07</v>
      </c>
      <c r="H705" s="867" t="str">
        <f t="shared" si="35"/>
        <v>2017</v>
      </c>
      <c r="I705" s="867" t="str">
        <f>VLOOKUP(G705,ZemeData!$B$537:$C$548,2,0)</f>
        <v>VII</v>
      </c>
      <c r="J705" s="867" t="str">
        <f>VLOOKUP(D705,ZemeData!$E$524:$F$533,2,0)</f>
        <v xml:space="preserve"> * Státy s </v>
      </c>
      <c r="K705" s="868"/>
      <c r="L705" s="888" t="str">
        <f t="shared" si="36"/>
        <v xml:space="preserve">VII2017 * Státy s </v>
      </c>
      <c r="M705" s="979" t="s">
        <v>1501</v>
      </c>
      <c r="N705" s="963">
        <v>59</v>
      </c>
      <c r="O705" s="963" t="s">
        <v>263</v>
      </c>
      <c r="P705" s="950">
        <v>34657567</v>
      </c>
      <c r="Q705" s="950">
        <v>62750</v>
      </c>
      <c r="R705" s="739" t="str">
        <f t="shared" si="37"/>
        <v>07</v>
      </c>
      <c r="S705" s="695" t="str">
        <f t="shared" si="38"/>
        <v>2017</v>
      </c>
      <c r="T705" s="695" t="str">
        <f>VLOOKUP(R705,ZemeData!$B$537:$C$548,2,0)</f>
        <v>VII</v>
      </c>
      <c r="U705" s="695" t="str">
        <f>VLOOKUP(O705,ZemeData!$B$524:$C$533,2,0)</f>
        <v xml:space="preserve"> * Státy s </v>
      </c>
      <c r="V705" s="721"/>
    </row>
    <row r="706" spans="1:22" x14ac:dyDescent="0.2">
      <c r="A706" s="737" t="str">
        <f t="shared" si="33"/>
        <v>VIII2017 * Nespecifikováno</v>
      </c>
      <c r="B706" s="979" t="s">
        <v>1506</v>
      </c>
      <c r="C706" s="963">
        <v>0</v>
      </c>
      <c r="D706" s="963" t="s">
        <v>258</v>
      </c>
      <c r="E706" s="950">
        <v>51226788</v>
      </c>
      <c r="F706" s="950">
        <v>53247</v>
      </c>
      <c r="G706" s="887" t="str">
        <f t="shared" si="34"/>
        <v>08</v>
      </c>
      <c r="H706" s="867" t="str">
        <f t="shared" si="35"/>
        <v>2017</v>
      </c>
      <c r="I706" s="867" t="str">
        <f>VLOOKUP(G706,ZemeData!$B$537:$C$548,2,0)</f>
        <v>VIII</v>
      </c>
      <c r="J706" s="867" t="str">
        <f>VLOOKUP(D706,ZemeData!$E$524:$F$533,2,0)</f>
        <v xml:space="preserve"> * Nespecifikováno</v>
      </c>
      <c r="K706" s="868"/>
      <c r="L706" s="888" t="str">
        <f t="shared" si="36"/>
        <v>VIII2017 * Nespecifikováno</v>
      </c>
      <c r="M706" s="979" t="s">
        <v>1506</v>
      </c>
      <c r="N706" s="963">
        <v>0</v>
      </c>
      <c r="O706" s="963" t="s">
        <v>258</v>
      </c>
      <c r="P706" s="950">
        <v>19574710</v>
      </c>
      <c r="Q706" s="950">
        <v>10693</v>
      </c>
      <c r="R706" s="739" t="str">
        <f t="shared" si="37"/>
        <v>08</v>
      </c>
      <c r="S706" s="695" t="str">
        <f t="shared" si="38"/>
        <v>2017</v>
      </c>
      <c r="T706" s="695" t="str">
        <f>VLOOKUP(R706,ZemeData!$B$537:$C$548,2,0)</f>
        <v>VIII</v>
      </c>
      <c r="U706" s="695" t="str">
        <f>VLOOKUP(O706,ZemeData!$B$524:$C$533,2,0)</f>
        <v xml:space="preserve"> * Nespecifikováno</v>
      </c>
      <c r="V706" s="721"/>
    </row>
    <row r="707" spans="1:22" x14ac:dyDescent="0.2">
      <c r="A707" s="737" t="str">
        <f t="shared" si="33"/>
        <v>VIII2017 ** Státy ESVO</v>
      </c>
      <c r="B707" s="979" t="s">
        <v>1506</v>
      </c>
      <c r="C707" s="963">
        <v>2</v>
      </c>
      <c r="D707" s="963" t="s">
        <v>254</v>
      </c>
      <c r="E707" s="950">
        <v>27256058</v>
      </c>
      <c r="F707" s="950">
        <v>137921</v>
      </c>
      <c r="G707" s="887" t="str">
        <f t="shared" si="34"/>
        <v>08</v>
      </c>
      <c r="H707" s="867" t="str">
        <f t="shared" si="35"/>
        <v>2017</v>
      </c>
      <c r="I707" s="867" t="str">
        <f>VLOOKUP(G707,ZemeData!$B$537:$C$548,2,0)</f>
        <v>VIII</v>
      </c>
      <c r="J707" s="867" t="str">
        <f>VLOOKUP(D707,ZemeData!$E$524:$F$533,2,0)</f>
        <v xml:space="preserve"> ** Státy ESVO</v>
      </c>
      <c r="K707" s="868"/>
      <c r="L707" s="888" t="str">
        <f t="shared" si="36"/>
        <v>VIII2017 ** Státy ESVO</v>
      </c>
      <c r="M707" s="979" t="s">
        <v>1506</v>
      </c>
      <c r="N707" s="963">
        <v>2</v>
      </c>
      <c r="O707" s="963" t="s">
        <v>254</v>
      </c>
      <c r="P707" s="950">
        <v>51644906</v>
      </c>
      <c r="Q707" s="950">
        <v>245402</v>
      </c>
      <c r="R707" s="739" t="str">
        <f t="shared" si="37"/>
        <v>08</v>
      </c>
      <c r="S707" s="695" t="str">
        <f t="shared" si="38"/>
        <v>2017</v>
      </c>
      <c r="T707" s="695" t="str">
        <f>VLOOKUP(R707,ZemeData!$B$537:$C$548,2,0)</f>
        <v>VIII</v>
      </c>
      <c r="U707" s="695" t="str">
        <f>VLOOKUP(O707,ZemeData!$B$524:$C$533,2,0)</f>
        <v xml:space="preserve"> ** Státy ESVO</v>
      </c>
      <c r="V707" s="721"/>
    </row>
    <row r="708" spans="1:22" x14ac:dyDescent="0.2">
      <c r="A708" s="737" t="str">
        <f t="shared" si="33"/>
        <v>VIII2017 Dovoz ze zemí OECD</v>
      </c>
      <c r="B708" s="979" t="s">
        <v>1506</v>
      </c>
      <c r="C708" s="963">
        <v>4</v>
      </c>
      <c r="D708" s="963" t="s">
        <v>255</v>
      </c>
      <c r="E708" s="950">
        <v>4519065785</v>
      </c>
      <c r="F708" s="950">
        <v>8654296</v>
      </c>
      <c r="G708" s="887" t="str">
        <f t="shared" si="34"/>
        <v>08</v>
      </c>
      <c r="H708" s="867" t="str">
        <f t="shared" si="35"/>
        <v>2017</v>
      </c>
      <c r="I708" s="867" t="str">
        <f>VLOOKUP(G708,ZemeData!$B$537:$C$548,2,0)</f>
        <v>VIII</v>
      </c>
      <c r="J708" s="867" t="str">
        <f>VLOOKUP(D708,ZemeData!$E$524:$F$533,2,0)</f>
        <v xml:space="preserve"> Dovoz ze zemí OECD</v>
      </c>
      <c r="K708" s="868"/>
      <c r="L708" s="888" t="str">
        <f t="shared" si="36"/>
        <v>VIII2017 Vývoz do zemí OECD</v>
      </c>
      <c r="M708" s="979" t="s">
        <v>1506</v>
      </c>
      <c r="N708" s="963">
        <v>4</v>
      </c>
      <c r="O708" s="963" t="s">
        <v>255</v>
      </c>
      <c r="P708" s="950">
        <v>5507631515</v>
      </c>
      <c r="Q708" s="950">
        <v>11180056</v>
      </c>
      <c r="R708" s="739" t="str">
        <f t="shared" si="37"/>
        <v>08</v>
      </c>
      <c r="S708" s="695" t="str">
        <f t="shared" si="38"/>
        <v>2017</v>
      </c>
      <c r="T708" s="695" t="str">
        <f>VLOOKUP(R708,ZemeData!$B$537:$C$548,2,0)</f>
        <v>VIII</v>
      </c>
      <c r="U708" s="695" t="str">
        <f>VLOOKUP(O708,ZemeData!$B$524:$C$533,2,0)</f>
        <v xml:space="preserve"> Vývoz do zemí OECD</v>
      </c>
      <c r="V708" s="721"/>
    </row>
    <row r="709" spans="1:22" x14ac:dyDescent="0.2">
      <c r="A709" s="737" t="str">
        <f t="shared" si="33"/>
        <v>VIII2017 * Ostatní */</v>
      </c>
      <c r="B709" s="979" t="s">
        <v>1506</v>
      </c>
      <c r="C709" s="963">
        <v>8</v>
      </c>
      <c r="D709" s="963" t="s">
        <v>259</v>
      </c>
      <c r="E709" s="950">
        <v>120061393</v>
      </c>
      <c r="F709" s="950">
        <v>1531681</v>
      </c>
      <c r="G709" s="887" t="str">
        <f t="shared" si="34"/>
        <v>08</v>
      </c>
      <c r="H709" s="867" t="str">
        <f t="shared" si="35"/>
        <v>2017</v>
      </c>
      <c r="I709" s="867" t="str">
        <f>VLOOKUP(G709,ZemeData!$B$537:$C$548,2,0)</f>
        <v>VIII</v>
      </c>
      <c r="J709" s="867" t="str">
        <f>VLOOKUP(D709,ZemeData!$E$524:$F$533,2,0)</f>
        <v xml:space="preserve"> * Ostatní */</v>
      </c>
      <c r="K709" s="868"/>
      <c r="L709" s="888" t="str">
        <f t="shared" si="36"/>
        <v>VIII2017 * Ostatní */</v>
      </c>
      <c r="M709" s="979" t="s">
        <v>1506</v>
      </c>
      <c r="N709" s="963">
        <v>8</v>
      </c>
      <c r="O709" s="963" t="s">
        <v>259</v>
      </c>
      <c r="P709" s="950">
        <v>31081611</v>
      </c>
      <c r="Q709" s="950">
        <v>187229</v>
      </c>
      <c r="R709" s="739" t="str">
        <f t="shared" si="37"/>
        <v>08</v>
      </c>
      <c r="S709" s="695" t="str">
        <f t="shared" si="38"/>
        <v>2017</v>
      </c>
      <c r="T709" s="695" t="str">
        <f>VLOOKUP(R709,ZemeData!$B$537:$C$548,2,0)</f>
        <v>VIII</v>
      </c>
      <c r="U709" s="695" t="str">
        <f>VLOOKUP(O709,ZemeData!$B$524:$C$533,2,0)</f>
        <v xml:space="preserve"> * Ostatní */</v>
      </c>
      <c r="V709" s="721"/>
    </row>
    <row r="710" spans="1:22" ht="25.5" x14ac:dyDescent="0.2">
      <c r="A710" s="737" t="str">
        <f t="shared" si="33"/>
        <v>VIII2017 * Rozvojové země</v>
      </c>
      <c r="B710" s="979" t="s">
        <v>1506</v>
      </c>
      <c r="C710" s="963">
        <v>10</v>
      </c>
      <c r="D710" s="963" t="s">
        <v>260</v>
      </c>
      <c r="E710" s="950">
        <v>167855601</v>
      </c>
      <c r="F710" s="950">
        <v>999824</v>
      </c>
      <c r="G710" s="887" t="str">
        <f t="shared" si="34"/>
        <v>08</v>
      </c>
      <c r="H710" s="867" t="str">
        <f t="shared" si="35"/>
        <v>2017</v>
      </c>
      <c r="I710" s="867" t="str">
        <f>VLOOKUP(G710,ZemeData!$B$537:$C$548,2,0)</f>
        <v>VIII</v>
      </c>
      <c r="J710" s="867" t="str">
        <f>VLOOKUP(D710,ZemeData!$E$524:$F$533,2,0)</f>
        <v xml:space="preserve"> * Rozvojové země</v>
      </c>
      <c r="K710" s="868"/>
      <c r="L710" s="888" t="str">
        <f t="shared" si="36"/>
        <v>VIII2017 * Rozvojové země</v>
      </c>
      <c r="M710" s="979" t="s">
        <v>1506</v>
      </c>
      <c r="N710" s="963">
        <v>10</v>
      </c>
      <c r="O710" s="963" t="s">
        <v>260</v>
      </c>
      <c r="P710" s="950">
        <v>115665203</v>
      </c>
      <c r="Q710" s="950">
        <v>543203</v>
      </c>
      <c r="R710" s="739" t="str">
        <f t="shared" si="37"/>
        <v>08</v>
      </c>
      <c r="S710" s="695" t="str">
        <f t="shared" si="38"/>
        <v>2017</v>
      </c>
      <c r="T710" s="695" t="str">
        <f>VLOOKUP(R710,ZemeData!$B$537:$C$548,2,0)</f>
        <v>VIII</v>
      </c>
      <c r="U710" s="695" t="str">
        <f>VLOOKUP(O710,ZemeData!$B$524:$C$533,2,0)</f>
        <v xml:space="preserve"> * Rozvojové země</v>
      </c>
      <c r="V710" s="721"/>
    </row>
    <row r="711" spans="1:22" ht="25.5" x14ac:dyDescent="0.2">
      <c r="A711" s="737" t="str">
        <f t="shared" si="33"/>
        <v>VIII2017 ** Ostatní státy s vyspělou</v>
      </c>
      <c r="B711" s="979" t="s">
        <v>1506</v>
      </c>
      <c r="C711" s="963">
        <v>32</v>
      </c>
      <c r="D711" s="963" t="s">
        <v>256</v>
      </c>
      <c r="E711" s="950">
        <v>116029900</v>
      </c>
      <c r="F711" s="950">
        <v>651475</v>
      </c>
      <c r="G711" s="887" t="str">
        <f t="shared" si="34"/>
        <v>08</v>
      </c>
      <c r="H711" s="867" t="str">
        <f t="shared" si="35"/>
        <v>2017</v>
      </c>
      <c r="I711" s="867" t="str">
        <f>VLOOKUP(G711,ZemeData!$B$537:$C$548,2,0)</f>
        <v>VIII</v>
      </c>
      <c r="J711" s="867" t="str">
        <f>VLOOKUP(D711,ZemeData!$E$524:$F$533,2,0)</f>
        <v xml:space="preserve"> ** Ostatní státy s vyspělou</v>
      </c>
      <c r="K711" s="868"/>
      <c r="L711" s="888" t="str">
        <f t="shared" si="36"/>
        <v>VIII2017 ** Ostatní státy s vyspělou</v>
      </c>
      <c r="M711" s="979" t="s">
        <v>1506</v>
      </c>
      <c r="N711" s="963">
        <v>32</v>
      </c>
      <c r="O711" s="963" t="s">
        <v>256</v>
      </c>
      <c r="P711" s="950">
        <v>108366552</v>
      </c>
      <c r="Q711" s="950">
        <v>616556</v>
      </c>
      <c r="R711" s="739" t="str">
        <f t="shared" si="37"/>
        <v>08</v>
      </c>
      <c r="S711" s="695" t="str">
        <f t="shared" si="38"/>
        <v>2017</v>
      </c>
      <c r="T711" s="695" t="str">
        <f>VLOOKUP(R711,ZemeData!$B$537:$C$548,2,0)</f>
        <v>VIII</v>
      </c>
      <c r="U711" s="695" t="str">
        <f>VLOOKUP(O711,ZemeData!$B$524:$C$533,2,0)</f>
        <v xml:space="preserve"> ** Ostatní státy s vyspělou</v>
      </c>
      <c r="V711" s="721"/>
    </row>
    <row r="712" spans="1:22" ht="51" x14ac:dyDescent="0.2">
      <c r="A712" s="737" t="str">
        <f t="shared" si="33"/>
        <v xml:space="preserve">VIII2017 * Společenství </v>
      </c>
      <c r="B712" s="979" t="s">
        <v>1506</v>
      </c>
      <c r="C712" s="963">
        <v>55</v>
      </c>
      <c r="D712" s="963" t="s">
        <v>1701</v>
      </c>
      <c r="E712" s="950">
        <v>1720871440</v>
      </c>
      <c r="F712" s="950">
        <v>539501</v>
      </c>
      <c r="G712" s="887" t="str">
        <f t="shared" si="34"/>
        <v>08</v>
      </c>
      <c r="H712" s="867" t="str">
        <f t="shared" si="35"/>
        <v>2017</v>
      </c>
      <c r="I712" s="867" t="str">
        <f>VLOOKUP(G712,ZemeData!$B$537:$C$548,2,0)</f>
        <v>VIII</v>
      </c>
      <c r="J712" s="867" t="str">
        <f>VLOOKUP(D712,ZemeData!$E$524:$F$533,2,0)</f>
        <v xml:space="preserve"> * Společenství </v>
      </c>
      <c r="K712" s="868"/>
      <c r="L712" s="888" t="str">
        <f t="shared" si="36"/>
        <v xml:space="preserve">VIII2017 * Společenství </v>
      </c>
      <c r="M712" s="979" t="s">
        <v>1506</v>
      </c>
      <c r="N712" s="963">
        <v>55</v>
      </c>
      <c r="O712" s="963" t="s">
        <v>1701</v>
      </c>
      <c r="P712" s="950">
        <v>92097908</v>
      </c>
      <c r="Q712" s="950">
        <v>434058</v>
      </c>
      <c r="R712" s="739" t="str">
        <f t="shared" si="37"/>
        <v>08</v>
      </c>
      <c r="S712" s="695" t="str">
        <f t="shared" si="38"/>
        <v>2017</v>
      </c>
      <c r="T712" s="695" t="str">
        <f>VLOOKUP(R712,ZemeData!$B$537:$C$548,2,0)</f>
        <v>VIII</v>
      </c>
      <c r="U712" s="695" t="str">
        <f>VLOOKUP(O712,ZemeData!$B$524:$C$533,2,0)</f>
        <v xml:space="preserve"> * Společenství </v>
      </c>
      <c r="V712" s="721"/>
    </row>
    <row r="713" spans="1:22" x14ac:dyDescent="0.2">
      <c r="A713" s="737" t="str">
        <f t="shared" si="33"/>
        <v>VIII2017 ** Státy EU 28</v>
      </c>
      <c r="B713" s="979" t="s">
        <v>1506</v>
      </c>
      <c r="C713" s="963">
        <v>56</v>
      </c>
      <c r="D713" s="963" t="s">
        <v>257</v>
      </c>
      <c r="E713" s="950">
        <v>4411510632</v>
      </c>
      <c r="F713" s="950">
        <v>7752588</v>
      </c>
      <c r="G713" s="887" t="str">
        <f t="shared" si="34"/>
        <v>08</v>
      </c>
      <c r="H713" s="867" t="str">
        <f t="shared" si="35"/>
        <v>2017</v>
      </c>
      <c r="I713" s="867" t="str">
        <f>VLOOKUP(G713,ZemeData!$B$537:$C$548,2,0)</f>
        <v>VIII</v>
      </c>
      <c r="J713" s="867" t="str">
        <f>VLOOKUP(D713,ZemeData!$E$524:$F$533,2,0)</f>
        <v xml:space="preserve"> ** Státy EU 28</v>
      </c>
      <c r="K713" s="868"/>
      <c r="L713" s="888" t="str">
        <f t="shared" si="36"/>
        <v>VIII2017 ** Státy EU 28</v>
      </c>
      <c r="M713" s="979" t="s">
        <v>1506</v>
      </c>
      <c r="N713" s="963">
        <v>56</v>
      </c>
      <c r="O713" s="963" t="s">
        <v>257</v>
      </c>
      <c r="P713" s="950">
        <v>5475067120</v>
      </c>
      <c r="Q713" s="950">
        <v>10635147</v>
      </c>
      <c r="R713" s="739" t="str">
        <f t="shared" si="37"/>
        <v>08</v>
      </c>
      <c r="S713" s="695" t="str">
        <f t="shared" si="38"/>
        <v>2017</v>
      </c>
      <c r="T713" s="695" t="str">
        <f>VLOOKUP(R713,ZemeData!$B$537:$C$548,2,0)</f>
        <v>VIII</v>
      </c>
      <c r="U713" s="695" t="str">
        <f>VLOOKUP(O713,ZemeData!$B$524:$C$533,2,0)</f>
        <v xml:space="preserve"> ** Státy EU 28</v>
      </c>
      <c r="V713" s="721"/>
    </row>
    <row r="714" spans="1:22" ht="25.5" x14ac:dyDescent="0.2">
      <c r="A714" s="737" t="str">
        <f t="shared" si="33"/>
        <v xml:space="preserve">VIII2017 * Státy s vyspělou tržní  </v>
      </c>
      <c r="B714" s="979" t="s">
        <v>1506</v>
      </c>
      <c r="C714" s="963">
        <v>58</v>
      </c>
      <c r="D714" s="963" t="s">
        <v>262</v>
      </c>
      <c r="E714" s="950">
        <v>4554796590</v>
      </c>
      <c r="F714" s="950">
        <v>8541984</v>
      </c>
      <c r="G714" s="887" t="str">
        <f t="shared" si="34"/>
        <v>08</v>
      </c>
      <c r="H714" s="867" t="str">
        <f t="shared" si="35"/>
        <v>2017</v>
      </c>
      <c r="I714" s="867" t="str">
        <f>VLOOKUP(G714,ZemeData!$B$537:$C$548,2,0)</f>
        <v>VIII</v>
      </c>
      <c r="J714" s="867" t="str">
        <f>VLOOKUP(D714,ZemeData!$E$524:$F$533,2,0)</f>
        <v xml:space="preserve"> * Státy s vyspělou tržní  </v>
      </c>
      <c r="K714" s="868"/>
      <c r="L714" s="888" t="str">
        <f t="shared" si="36"/>
        <v xml:space="preserve">VIII2017 * Státy s vyspělou tržní  </v>
      </c>
      <c r="M714" s="979" t="s">
        <v>1506</v>
      </c>
      <c r="N714" s="963">
        <v>58</v>
      </c>
      <c r="O714" s="963" t="s">
        <v>262</v>
      </c>
      <c r="P714" s="950">
        <v>5635078578</v>
      </c>
      <c r="Q714" s="950">
        <v>11497105</v>
      </c>
      <c r="R714" s="739" t="str">
        <f t="shared" si="37"/>
        <v>08</v>
      </c>
      <c r="S714" s="695" t="str">
        <f t="shared" si="38"/>
        <v>2017</v>
      </c>
      <c r="T714" s="695" t="str">
        <f>VLOOKUP(R714,ZemeData!$B$537:$C$548,2,0)</f>
        <v>VIII</v>
      </c>
      <c r="U714" s="695" t="str">
        <f>VLOOKUP(O714,ZemeData!$B$524:$C$533,2,0)</f>
        <v xml:space="preserve"> * Státy s vyspělou tržní  </v>
      </c>
      <c r="V714" s="721"/>
    </row>
    <row r="715" spans="1:22" ht="25.5" x14ac:dyDescent="0.2">
      <c r="A715" s="737" t="str">
        <f t="shared" si="33"/>
        <v xml:space="preserve">VIII2017 * Státy s </v>
      </c>
      <c r="B715" s="979" t="s">
        <v>1506</v>
      </c>
      <c r="C715" s="963">
        <v>59</v>
      </c>
      <c r="D715" s="963" t="s">
        <v>263</v>
      </c>
      <c r="E715" s="950">
        <v>27562015</v>
      </c>
      <c r="F715" s="950">
        <v>62678</v>
      </c>
      <c r="G715" s="887" t="str">
        <f t="shared" si="34"/>
        <v>08</v>
      </c>
      <c r="H715" s="867" t="str">
        <f t="shared" si="35"/>
        <v>2017</v>
      </c>
      <c r="I715" s="867" t="str">
        <f>VLOOKUP(G715,ZemeData!$B$537:$C$548,2,0)</f>
        <v>VIII</v>
      </c>
      <c r="J715" s="867" t="str">
        <f>VLOOKUP(D715,ZemeData!$E$524:$F$533,2,0)</f>
        <v xml:space="preserve"> * Státy s </v>
      </c>
      <c r="K715" s="868"/>
      <c r="L715" s="888" t="str">
        <f t="shared" si="36"/>
        <v xml:space="preserve">VIII2017 * Státy s </v>
      </c>
      <c r="M715" s="979" t="s">
        <v>1506</v>
      </c>
      <c r="N715" s="963">
        <v>59</v>
      </c>
      <c r="O715" s="963" t="s">
        <v>263</v>
      </c>
      <c r="P715" s="950">
        <v>65479999</v>
      </c>
      <c r="Q715" s="950">
        <v>79758</v>
      </c>
      <c r="R715" s="739" t="str">
        <f t="shared" si="37"/>
        <v>08</v>
      </c>
      <c r="S715" s="695" t="str">
        <f t="shared" si="38"/>
        <v>2017</v>
      </c>
      <c r="T715" s="695" t="str">
        <f>VLOOKUP(R715,ZemeData!$B$537:$C$548,2,0)</f>
        <v>VIII</v>
      </c>
      <c r="U715" s="695" t="str">
        <f>VLOOKUP(O715,ZemeData!$B$524:$C$533,2,0)</f>
        <v xml:space="preserve"> * Státy s </v>
      </c>
      <c r="V715" s="721"/>
    </row>
    <row r="716" spans="1:22" x14ac:dyDescent="0.2">
      <c r="A716" s="737" t="str">
        <f t="shared" si="33"/>
        <v>IX2017 * Nespecifikováno</v>
      </c>
      <c r="B716" s="979" t="s">
        <v>1515</v>
      </c>
      <c r="C716" s="963">
        <v>0</v>
      </c>
      <c r="D716" s="963" t="s">
        <v>258</v>
      </c>
      <c r="E716" s="950">
        <v>62933006</v>
      </c>
      <c r="F716" s="950">
        <v>60160</v>
      </c>
      <c r="G716" s="887" t="str">
        <f t="shared" si="34"/>
        <v>09</v>
      </c>
      <c r="H716" s="867" t="str">
        <f t="shared" si="35"/>
        <v>2017</v>
      </c>
      <c r="I716" s="867" t="str">
        <f>VLOOKUP(G716,ZemeData!$B$537:$C$548,2,0)</f>
        <v>IX</v>
      </c>
      <c r="J716" s="867" t="str">
        <f>VLOOKUP(D716,ZemeData!$E$524:$F$533,2,0)</f>
        <v xml:space="preserve"> * Nespecifikováno</v>
      </c>
      <c r="K716" s="868"/>
      <c r="L716" s="888" t="str">
        <f t="shared" si="36"/>
        <v>IX2017 * Nespecifikováno</v>
      </c>
      <c r="M716" s="979" t="s">
        <v>1515</v>
      </c>
      <c r="N716" s="963">
        <v>0</v>
      </c>
      <c r="O716" s="963" t="s">
        <v>258</v>
      </c>
      <c r="P716" s="950">
        <v>17993340</v>
      </c>
      <c r="Q716" s="950">
        <v>9361</v>
      </c>
      <c r="R716" s="739" t="str">
        <f t="shared" si="37"/>
        <v>09</v>
      </c>
      <c r="S716" s="695" t="str">
        <f t="shared" si="38"/>
        <v>2017</v>
      </c>
      <c r="T716" s="695" t="str">
        <f>VLOOKUP(R716,ZemeData!$B$537:$C$548,2,0)</f>
        <v>IX</v>
      </c>
      <c r="U716" s="695" t="str">
        <f>VLOOKUP(O716,ZemeData!$B$524:$C$533,2,0)</f>
        <v xml:space="preserve"> * Nespecifikováno</v>
      </c>
      <c r="V716" s="721"/>
    </row>
    <row r="717" spans="1:22" x14ac:dyDescent="0.2">
      <c r="A717" s="737" t="str">
        <f t="shared" si="33"/>
        <v>IX2017 ** Státy ESVO</v>
      </c>
      <c r="B717" s="979" t="s">
        <v>1515</v>
      </c>
      <c r="C717" s="963">
        <v>2</v>
      </c>
      <c r="D717" s="963" t="s">
        <v>254</v>
      </c>
      <c r="E717" s="950">
        <v>29162395</v>
      </c>
      <c r="F717" s="950">
        <v>154776</v>
      </c>
      <c r="G717" s="887" t="str">
        <f t="shared" si="34"/>
        <v>09</v>
      </c>
      <c r="H717" s="867" t="str">
        <f t="shared" si="35"/>
        <v>2017</v>
      </c>
      <c r="I717" s="867" t="str">
        <f>VLOOKUP(G717,ZemeData!$B$537:$C$548,2,0)</f>
        <v>IX</v>
      </c>
      <c r="J717" s="867" t="str">
        <f>VLOOKUP(D717,ZemeData!$E$524:$F$533,2,0)</f>
        <v xml:space="preserve"> ** Státy ESVO</v>
      </c>
      <c r="K717" s="868"/>
      <c r="L717" s="888" t="str">
        <f t="shared" si="36"/>
        <v>IX2017 ** Státy ESVO</v>
      </c>
      <c r="M717" s="979" t="s">
        <v>1515</v>
      </c>
      <c r="N717" s="963">
        <v>2</v>
      </c>
      <c r="O717" s="963" t="s">
        <v>254</v>
      </c>
      <c r="P717" s="950">
        <v>53070405</v>
      </c>
      <c r="Q717" s="950">
        <v>251053</v>
      </c>
      <c r="R717" s="739" t="str">
        <f t="shared" si="37"/>
        <v>09</v>
      </c>
      <c r="S717" s="695" t="str">
        <f t="shared" si="38"/>
        <v>2017</v>
      </c>
      <c r="T717" s="695" t="str">
        <f>VLOOKUP(R717,ZemeData!$B$537:$C$548,2,0)</f>
        <v>IX</v>
      </c>
      <c r="U717" s="695" t="str">
        <f>VLOOKUP(O717,ZemeData!$B$524:$C$533,2,0)</f>
        <v xml:space="preserve"> ** Státy ESVO</v>
      </c>
      <c r="V717" s="721"/>
    </row>
    <row r="718" spans="1:22" x14ac:dyDescent="0.2">
      <c r="A718" s="737" t="str">
        <f t="shared" si="33"/>
        <v>IX2017 Dovoz ze zemí OECD</v>
      </c>
      <c r="B718" s="979" t="s">
        <v>1515</v>
      </c>
      <c r="C718" s="963">
        <v>4</v>
      </c>
      <c r="D718" s="963" t="s">
        <v>255</v>
      </c>
      <c r="E718" s="950">
        <v>4497002824</v>
      </c>
      <c r="F718" s="950">
        <v>9025916</v>
      </c>
      <c r="G718" s="887" t="str">
        <f t="shared" si="34"/>
        <v>09</v>
      </c>
      <c r="H718" s="867" t="str">
        <f t="shared" si="35"/>
        <v>2017</v>
      </c>
      <c r="I718" s="867" t="str">
        <f>VLOOKUP(G718,ZemeData!$B$537:$C$548,2,0)</f>
        <v>IX</v>
      </c>
      <c r="J718" s="867" t="str">
        <f>VLOOKUP(D718,ZemeData!$E$524:$F$533,2,0)</f>
        <v xml:space="preserve"> Dovoz ze zemí OECD</v>
      </c>
      <c r="K718" s="868"/>
      <c r="L718" s="888" t="str">
        <f t="shared" si="36"/>
        <v>IX2017 Vývoz do zemí OECD</v>
      </c>
      <c r="M718" s="979" t="s">
        <v>1515</v>
      </c>
      <c r="N718" s="963">
        <v>4</v>
      </c>
      <c r="O718" s="963" t="s">
        <v>255</v>
      </c>
      <c r="P718" s="950">
        <v>5505551123</v>
      </c>
      <c r="Q718" s="950">
        <v>12365192</v>
      </c>
      <c r="R718" s="739" t="str">
        <f t="shared" si="37"/>
        <v>09</v>
      </c>
      <c r="S718" s="695" t="str">
        <f t="shared" si="38"/>
        <v>2017</v>
      </c>
      <c r="T718" s="695" t="str">
        <f>VLOOKUP(R718,ZemeData!$B$537:$C$548,2,0)</f>
        <v>IX</v>
      </c>
      <c r="U718" s="695" t="str">
        <f>VLOOKUP(O718,ZemeData!$B$524:$C$533,2,0)</f>
        <v xml:space="preserve"> Vývoz do zemí OECD</v>
      </c>
      <c r="V718" s="721"/>
    </row>
    <row r="719" spans="1:22" x14ac:dyDescent="0.2">
      <c r="A719" s="737" t="str">
        <f t="shared" si="33"/>
        <v>IX2017 * Ostatní */</v>
      </c>
      <c r="B719" s="979" t="s">
        <v>1515</v>
      </c>
      <c r="C719" s="963">
        <v>8</v>
      </c>
      <c r="D719" s="963" t="s">
        <v>259</v>
      </c>
      <c r="E719" s="950">
        <v>114244679</v>
      </c>
      <c r="F719" s="950">
        <v>1660818</v>
      </c>
      <c r="G719" s="887" t="str">
        <f t="shared" si="34"/>
        <v>09</v>
      </c>
      <c r="H719" s="867" t="str">
        <f t="shared" si="35"/>
        <v>2017</v>
      </c>
      <c r="I719" s="867" t="str">
        <f>VLOOKUP(G719,ZemeData!$B$537:$C$548,2,0)</f>
        <v>IX</v>
      </c>
      <c r="J719" s="867" t="str">
        <f>VLOOKUP(D719,ZemeData!$E$524:$F$533,2,0)</f>
        <v xml:space="preserve"> * Ostatní */</v>
      </c>
      <c r="K719" s="868"/>
      <c r="L719" s="888" t="str">
        <f t="shared" si="36"/>
        <v>IX2017 * Ostatní */</v>
      </c>
      <c r="M719" s="979" t="s">
        <v>1515</v>
      </c>
      <c r="N719" s="963">
        <v>8</v>
      </c>
      <c r="O719" s="963" t="s">
        <v>259</v>
      </c>
      <c r="P719" s="950">
        <v>34942543</v>
      </c>
      <c r="Q719" s="950">
        <v>175617</v>
      </c>
      <c r="R719" s="739" t="str">
        <f t="shared" si="37"/>
        <v>09</v>
      </c>
      <c r="S719" s="695" t="str">
        <f t="shared" si="38"/>
        <v>2017</v>
      </c>
      <c r="T719" s="695" t="str">
        <f>VLOOKUP(R719,ZemeData!$B$537:$C$548,2,0)</f>
        <v>IX</v>
      </c>
      <c r="U719" s="695" t="str">
        <f>VLOOKUP(O719,ZemeData!$B$524:$C$533,2,0)</f>
        <v xml:space="preserve"> * Ostatní */</v>
      </c>
      <c r="V719" s="721"/>
    </row>
    <row r="720" spans="1:22" ht="25.5" x14ac:dyDescent="0.2">
      <c r="A720" s="737" t="str">
        <f t="shared" si="33"/>
        <v>IX2017 * Rozvojové země</v>
      </c>
      <c r="B720" s="979" t="s">
        <v>1515</v>
      </c>
      <c r="C720" s="963">
        <v>10</v>
      </c>
      <c r="D720" s="963" t="s">
        <v>260</v>
      </c>
      <c r="E720" s="950">
        <v>153573610</v>
      </c>
      <c r="F720" s="950">
        <v>929351</v>
      </c>
      <c r="G720" s="887" t="str">
        <f t="shared" si="34"/>
        <v>09</v>
      </c>
      <c r="H720" s="867" t="str">
        <f t="shared" si="35"/>
        <v>2017</v>
      </c>
      <c r="I720" s="867" t="str">
        <f>VLOOKUP(G720,ZemeData!$B$537:$C$548,2,0)</f>
        <v>IX</v>
      </c>
      <c r="J720" s="867" t="str">
        <f>VLOOKUP(D720,ZemeData!$E$524:$F$533,2,0)</f>
        <v xml:space="preserve"> * Rozvojové země</v>
      </c>
      <c r="K720" s="868"/>
      <c r="L720" s="888" t="str">
        <f t="shared" si="36"/>
        <v>IX2017 * Rozvojové země</v>
      </c>
      <c r="M720" s="979" t="s">
        <v>1515</v>
      </c>
      <c r="N720" s="963">
        <v>10</v>
      </c>
      <c r="O720" s="963" t="s">
        <v>260</v>
      </c>
      <c r="P720" s="950">
        <v>98701897</v>
      </c>
      <c r="Q720" s="950">
        <v>553686</v>
      </c>
      <c r="R720" s="739" t="str">
        <f t="shared" si="37"/>
        <v>09</v>
      </c>
      <c r="S720" s="695" t="str">
        <f t="shared" si="38"/>
        <v>2017</v>
      </c>
      <c r="T720" s="695" t="str">
        <f>VLOOKUP(R720,ZemeData!$B$537:$C$548,2,0)</f>
        <v>IX</v>
      </c>
      <c r="U720" s="695" t="str">
        <f>VLOOKUP(O720,ZemeData!$B$524:$C$533,2,0)</f>
        <v xml:space="preserve"> * Rozvojové země</v>
      </c>
      <c r="V720" s="721"/>
    </row>
    <row r="721" spans="1:22" ht="25.5" x14ac:dyDescent="0.2">
      <c r="A721" s="737" t="str">
        <f t="shared" si="33"/>
        <v>IX2017 ** Ostatní státy s vyspělou</v>
      </c>
      <c r="B721" s="979" t="s">
        <v>1515</v>
      </c>
      <c r="C721" s="963">
        <v>32</v>
      </c>
      <c r="D721" s="963" t="s">
        <v>256</v>
      </c>
      <c r="E721" s="950">
        <v>98796724</v>
      </c>
      <c r="F721" s="950">
        <v>650098</v>
      </c>
      <c r="G721" s="887" t="str">
        <f t="shared" si="34"/>
        <v>09</v>
      </c>
      <c r="H721" s="867" t="str">
        <f t="shared" si="35"/>
        <v>2017</v>
      </c>
      <c r="I721" s="867" t="str">
        <f>VLOOKUP(G721,ZemeData!$B$537:$C$548,2,0)</f>
        <v>IX</v>
      </c>
      <c r="J721" s="867" t="str">
        <f>VLOOKUP(D721,ZemeData!$E$524:$F$533,2,0)</f>
        <v xml:space="preserve"> ** Ostatní státy s vyspělou</v>
      </c>
      <c r="K721" s="868"/>
      <c r="L721" s="888" t="str">
        <f t="shared" si="36"/>
        <v>IX2017 ** Ostatní státy s vyspělou</v>
      </c>
      <c r="M721" s="979" t="s">
        <v>1515</v>
      </c>
      <c r="N721" s="963">
        <v>32</v>
      </c>
      <c r="O721" s="963" t="s">
        <v>256</v>
      </c>
      <c r="P721" s="950">
        <v>101929546</v>
      </c>
      <c r="Q721" s="950">
        <v>667692</v>
      </c>
      <c r="R721" s="739" t="str">
        <f t="shared" si="37"/>
        <v>09</v>
      </c>
      <c r="S721" s="695" t="str">
        <f t="shared" si="38"/>
        <v>2017</v>
      </c>
      <c r="T721" s="695" t="str">
        <f>VLOOKUP(R721,ZemeData!$B$537:$C$548,2,0)</f>
        <v>IX</v>
      </c>
      <c r="U721" s="695" t="str">
        <f>VLOOKUP(O721,ZemeData!$B$524:$C$533,2,0)</f>
        <v xml:space="preserve"> ** Ostatní státy s vyspělou</v>
      </c>
      <c r="V721" s="721"/>
    </row>
    <row r="722" spans="1:22" ht="51" x14ac:dyDescent="0.2">
      <c r="A722" s="737" t="str">
        <f t="shared" si="33"/>
        <v xml:space="preserve">IX2017 * Společenství </v>
      </c>
      <c r="B722" s="979" t="s">
        <v>1515</v>
      </c>
      <c r="C722" s="963">
        <v>55</v>
      </c>
      <c r="D722" s="963" t="s">
        <v>1701</v>
      </c>
      <c r="E722" s="950">
        <v>1662607367</v>
      </c>
      <c r="F722" s="950">
        <v>543441</v>
      </c>
      <c r="G722" s="887" t="str">
        <f t="shared" si="34"/>
        <v>09</v>
      </c>
      <c r="H722" s="867" t="str">
        <f t="shared" si="35"/>
        <v>2017</v>
      </c>
      <c r="I722" s="867" t="str">
        <f>VLOOKUP(G722,ZemeData!$B$537:$C$548,2,0)</f>
        <v>IX</v>
      </c>
      <c r="J722" s="867" t="str">
        <f>VLOOKUP(D722,ZemeData!$E$524:$F$533,2,0)</f>
        <v xml:space="preserve"> * Společenství </v>
      </c>
      <c r="K722" s="868"/>
      <c r="L722" s="888" t="str">
        <f t="shared" si="36"/>
        <v xml:space="preserve">IX2017 * Společenství </v>
      </c>
      <c r="M722" s="979" t="s">
        <v>1515</v>
      </c>
      <c r="N722" s="963">
        <v>55</v>
      </c>
      <c r="O722" s="963" t="s">
        <v>1701</v>
      </c>
      <c r="P722" s="950">
        <v>136481198</v>
      </c>
      <c r="Q722" s="950">
        <v>401844</v>
      </c>
      <c r="R722" s="739" t="str">
        <f t="shared" si="37"/>
        <v>09</v>
      </c>
      <c r="S722" s="695" t="str">
        <f t="shared" si="38"/>
        <v>2017</v>
      </c>
      <c r="T722" s="695" t="str">
        <f>VLOOKUP(R722,ZemeData!$B$537:$C$548,2,0)</f>
        <v>IX</v>
      </c>
      <c r="U722" s="695" t="str">
        <f>VLOOKUP(O722,ZemeData!$B$524:$C$533,2,0)</f>
        <v xml:space="preserve"> * Společenství </v>
      </c>
      <c r="V722" s="721"/>
    </row>
    <row r="723" spans="1:22" x14ac:dyDescent="0.2">
      <c r="A723" s="737" t="str">
        <f t="shared" si="33"/>
        <v>IX2017 ** Státy EU 28</v>
      </c>
      <c r="B723" s="979" t="s">
        <v>1515</v>
      </c>
      <c r="C723" s="963">
        <v>56</v>
      </c>
      <c r="D723" s="963" t="s">
        <v>257</v>
      </c>
      <c r="E723" s="950">
        <v>4423712020</v>
      </c>
      <c r="F723" s="950">
        <v>8209287</v>
      </c>
      <c r="G723" s="887" t="str">
        <f t="shared" si="34"/>
        <v>09</v>
      </c>
      <c r="H723" s="867" t="str">
        <f t="shared" si="35"/>
        <v>2017</v>
      </c>
      <c r="I723" s="867" t="str">
        <f>VLOOKUP(G723,ZemeData!$B$537:$C$548,2,0)</f>
        <v>IX</v>
      </c>
      <c r="J723" s="867" t="str">
        <f>VLOOKUP(D723,ZemeData!$E$524:$F$533,2,0)</f>
        <v xml:space="preserve"> ** Státy EU 28</v>
      </c>
      <c r="K723" s="868"/>
      <c r="L723" s="888" t="str">
        <f t="shared" si="36"/>
        <v>IX2017 ** Státy EU 28</v>
      </c>
      <c r="M723" s="979" t="s">
        <v>1515</v>
      </c>
      <c r="N723" s="963">
        <v>56</v>
      </c>
      <c r="O723" s="963" t="s">
        <v>257</v>
      </c>
      <c r="P723" s="950">
        <v>5468652214</v>
      </c>
      <c r="Q723" s="950">
        <v>11775183</v>
      </c>
      <c r="R723" s="739" t="str">
        <f t="shared" si="37"/>
        <v>09</v>
      </c>
      <c r="S723" s="695" t="str">
        <f t="shared" si="38"/>
        <v>2017</v>
      </c>
      <c r="T723" s="695" t="str">
        <f>VLOOKUP(R723,ZemeData!$B$537:$C$548,2,0)</f>
        <v>IX</v>
      </c>
      <c r="U723" s="695" t="str">
        <f>VLOOKUP(O723,ZemeData!$B$524:$C$533,2,0)</f>
        <v xml:space="preserve"> ** Státy EU 28</v>
      </c>
      <c r="V723" s="721"/>
    </row>
    <row r="724" spans="1:22" ht="25.5" x14ac:dyDescent="0.2">
      <c r="A724" s="737" t="str">
        <f t="shared" si="33"/>
        <v xml:space="preserve">IX2017 * Státy s vyspělou tržní  </v>
      </c>
      <c r="B724" s="979" t="s">
        <v>1515</v>
      </c>
      <c r="C724" s="963">
        <v>58</v>
      </c>
      <c r="D724" s="963" t="s">
        <v>262</v>
      </c>
      <c r="E724" s="950">
        <v>4551671138</v>
      </c>
      <c r="F724" s="950">
        <v>9014161</v>
      </c>
      <c r="G724" s="887" t="str">
        <f t="shared" si="34"/>
        <v>09</v>
      </c>
      <c r="H724" s="867" t="str">
        <f t="shared" si="35"/>
        <v>2017</v>
      </c>
      <c r="I724" s="867" t="str">
        <f>VLOOKUP(G724,ZemeData!$B$537:$C$548,2,0)</f>
        <v>IX</v>
      </c>
      <c r="J724" s="867" t="str">
        <f>VLOOKUP(D724,ZemeData!$E$524:$F$533,2,0)</f>
        <v xml:space="preserve"> * Státy s vyspělou tržní  </v>
      </c>
      <c r="K724" s="868"/>
      <c r="L724" s="888" t="str">
        <f t="shared" si="36"/>
        <v xml:space="preserve">IX2017 * Státy s vyspělou tržní  </v>
      </c>
      <c r="M724" s="979" t="s">
        <v>1515</v>
      </c>
      <c r="N724" s="963">
        <v>58</v>
      </c>
      <c r="O724" s="963" t="s">
        <v>262</v>
      </c>
      <c r="P724" s="950">
        <v>5623652165</v>
      </c>
      <c r="Q724" s="950">
        <v>12693928</v>
      </c>
      <c r="R724" s="739" t="str">
        <f t="shared" si="37"/>
        <v>09</v>
      </c>
      <c r="S724" s="695" t="str">
        <f t="shared" si="38"/>
        <v>2017</v>
      </c>
      <c r="T724" s="695" t="str">
        <f>VLOOKUP(R724,ZemeData!$B$537:$C$548,2,0)</f>
        <v>IX</v>
      </c>
      <c r="U724" s="695" t="str">
        <f>VLOOKUP(O724,ZemeData!$B$524:$C$533,2,0)</f>
        <v xml:space="preserve"> * Státy s vyspělou tržní  </v>
      </c>
      <c r="V724" s="721"/>
    </row>
    <row r="725" spans="1:22" ht="25.5" x14ac:dyDescent="0.2">
      <c r="A725" s="737" t="str">
        <f t="shared" si="33"/>
        <v xml:space="preserve">IX2017 * Státy s </v>
      </c>
      <c r="B725" s="979" t="s">
        <v>1515</v>
      </c>
      <c r="C725" s="963">
        <v>59</v>
      </c>
      <c r="D725" s="963" t="s">
        <v>263</v>
      </c>
      <c r="E725" s="950">
        <v>29259893</v>
      </c>
      <c r="F725" s="950">
        <v>70886</v>
      </c>
      <c r="G725" s="887" t="str">
        <f t="shared" si="34"/>
        <v>09</v>
      </c>
      <c r="H725" s="867" t="str">
        <f t="shared" si="35"/>
        <v>2017</v>
      </c>
      <c r="I725" s="867" t="str">
        <f>VLOOKUP(G725,ZemeData!$B$537:$C$548,2,0)</f>
        <v>IX</v>
      </c>
      <c r="J725" s="867" t="str">
        <f>VLOOKUP(D725,ZemeData!$E$524:$F$533,2,0)</f>
        <v xml:space="preserve"> * Státy s </v>
      </c>
      <c r="K725" s="868"/>
      <c r="L725" s="888" t="str">
        <f t="shared" si="36"/>
        <v xml:space="preserve">IX2017 * Státy s </v>
      </c>
      <c r="M725" s="979" t="s">
        <v>1515</v>
      </c>
      <c r="N725" s="963">
        <v>59</v>
      </c>
      <c r="O725" s="963" t="s">
        <v>263</v>
      </c>
      <c r="P725" s="950">
        <v>53760255</v>
      </c>
      <c r="Q725" s="950">
        <v>83931</v>
      </c>
      <c r="R725" s="739" t="str">
        <f t="shared" si="37"/>
        <v>09</v>
      </c>
      <c r="S725" s="695" t="str">
        <f t="shared" si="38"/>
        <v>2017</v>
      </c>
      <c r="T725" s="695" t="str">
        <f>VLOOKUP(R725,ZemeData!$B$537:$C$548,2,0)</f>
        <v>IX</v>
      </c>
      <c r="U725" s="695" t="str">
        <f>VLOOKUP(O725,ZemeData!$B$524:$C$533,2,0)</f>
        <v xml:space="preserve"> * Státy s </v>
      </c>
      <c r="V725" s="721"/>
    </row>
    <row r="726" spans="1:22" x14ac:dyDescent="0.2">
      <c r="A726" s="737" t="str">
        <f t="shared" si="33"/>
        <v>X2017 * Nespecifikováno</v>
      </c>
      <c r="B726" s="979" t="s">
        <v>1524</v>
      </c>
      <c r="C726" s="963">
        <v>0</v>
      </c>
      <c r="D726" s="963" t="s">
        <v>258</v>
      </c>
      <c r="E726" s="950">
        <v>84694367</v>
      </c>
      <c r="F726" s="950">
        <v>72894</v>
      </c>
      <c r="G726" s="887" t="str">
        <f t="shared" si="34"/>
        <v>10</v>
      </c>
      <c r="H726" s="867" t="str">
        <f t="shared" si="35"/>
        <v>2017</v>
      </c>
      <c r="I726" s="867" t="str">
        <f>VLOOKUP(G726,ZemeData!$B$537:$C$548,2,0)</f>
        <v>X</v>
      </c>
      <c r="J726" s="867" t="str">
        <f>VLOOKUP(D726,ZemeData!$E$524:$F$533,2,0)</f>
        <v xml:space="preserve"> * Nespecifikováno</v>
      </c>
      <c r="K726" s="868"/>
      <c r="L726" s="888" t="str">
        <f t="shared" si="36"/>
        <v>X2017 * Nespecifikováno</v>
      </c>
      <c r="M726" s="979" t="s">
        <v>1524</v>
      </c>
      <c r="N726" s="963">
        <v>0</v>
      </c>
      <c r="O726" s="963" t="s">
        <v>258</v>
      </c>
      <c r="P726" s="950">
        <v>21872034</v>
      </c>
      <c r="Q726" s="950">
        <v>9131</v>
      </c>
      <c r="R726" s="739" t="str">
        <f t="shared" si="37"/>
        <v>10</v>
      </c>
      <c r="S726" s="695" t="str">
        <f t="shared" si="38"/>
        <v>2017</v>
      </c>
      <c r="T726" s="695" t="str">
        <f>VLOOKUP(R726,ZemeData!$B$537:$C$548,2,0)</f>
        <v>X</v>
      </c>
      <c r="U726" s="695" t="str">
        <f>VLOOKUP(O726,ZemeData!$B$524:$C$533,2,0)</f>
        <v xml:space="preserve"> * Nespecifikováno</v>
      </c>
      <c r="V726" s="721"/>
    </row>
    <row r="727" spans="1:22" x14ac:dyDescent="0.2">
      <c r="A727" s="737" t="str">
        <f t="shared" si="33"/>
        <v>X2017 ** Státy ESVO</v>
      </c>
      <c r="B727" s="979" t="s">
        <v>1524</v>
      </c>
      <c r="C727" s="963">
        <v>2</v>
      </c>
      <c r="D727" s="963" t="s">
        <v>254</v>
      </c>
      <c r="E727" s="950">
        <v>31802317</v>
      </c>
      <c r="F727" s="950">
        <v>152089</v>
      </c>
      <c r="G727" s="887" t="str">
        <f t="shared" si="34"/>
        <v>10</v>
      </c>
      <c r="H727" s="867" t="str">
        <f t="shared" si="35"/>
        <v>2017</v>
      </c>
      <c r="I727" s="867" t="str">
        <f>VLOOKUP(G727,ZemeData!$B$537:$C$548,2,0)</f>
        <v>X</v>
      </c>
      <c r="J727" s="867" t="str">
        <f>VLOOKUP(D727,ZemeData!$E$524:$F$533,2,0)</f>
        <v xml:space="preserve"> ** Státy ESVO</v>
      </c>
      <c r="K727" s="868"/>
      <c r="L727" s="888" t="str">
        <f t="shared" si="36"/>
        <v>X2017 ** Státy ESVO</v>
      </c>
      <c r="M727" s="979" t="s">
        <v>1524</v>
      </c>
      <c r="N727" s="963">
        <v>2</v>
      </c>
      <c r="O727" s="963" t="s">
        <v>254</v>
      </c>
      <c r="P727" s="950">
        <v>49966714</v>
      </c>
      <c r="Q727" s="950">
        <v>284654</v>
      </c>
      <c r="R727" s="739" t="str">
        <f t="shared" si="37"/>
        <v>10</v>
      </c>
      <c r="S727" s="695" t="str">
        <f t="shared" si="38"/>
        <v>2017</v>
      </c>
      <c r="T727" s="695" t="str">
        <f>VLOOKUP(R727,ZemeData!$B$537:$C$548,2,0)</f>
        <v>X</v>
      </c>
      <c r="U727" s="695" t="str">
        <f>VLOOKUP(O727,ZemeData!$B$524:$C$533,2,0)</f>
        <v xml:space="preserve"> ** Státy ESVO</v>
      </c>
      <c r="V727" s="721"/>
    </row>
    <row r="728" spans="1:22" x14ac:dyDescent="0.2">
      <c r="A728" s="737" t="str">
        <f t="shared" si="33"/>
        <v>X2017 Dovoz ze zemí OECD</v>
      </c>
      <c r="B728" s="979" t="s">
        <v>1524</v>
      </c>
      <c r="C728" s="963">
        <v>4</v>
      </c>
      <c r="D728" s="963" t="s">
        <v>255</v>
      </c>
      <c r="E728" s="950">
        <v>4815349697</v>
      </c>
      <c r="F728" s="950">
        <v>10043999</v>
      </c>
      <c r="G728" s="887" t="str">
        <f t="shared" si="34"/>
        <v>10</v>
      </c>
      <c r="H728" s="867" t="str">
        <f t="shared" si="35"/>
        <v>2017</v>
      </c>
      <c r="I728" s="867" t="str">
        <f>VLOOKUP(G728,ZemeData!$B$537:$C$548,2,0)</f>
        <v>X</v>
      </c>
      <c r="J728" s="867" t="str">
        <f>VLOOKUP(D728,ZemeData!$E$524:$F$533,2,0)</f>
        <v xml:space="preserve"> Dovoz ze zemí OECD</v>
      </c>
      <c r="K728" s="868"/>
      <c r="L728" s="888" t="str">
        <f t="shared" si="36"/>
        <v>X2017 Vývoz do zemí OECD</v>
      </c>
      <c r="M728" s="979" t="s">
        <v>1524</v>
      </c>
      <c r="N728" s="963">
        <v>4</v>
      </c>
      <c r="O728" s="963" t="s">
        <v>255</v>
      </c>
      <c r="P728" s="950">
        <v>5884016641</v>
      </c>
      <c r="Q728" s="950">
        <v>13277254</v>
      </c>
      <c r="R728" s="739" t="str">
        <f t="shared" si="37"/>
        <v>10</v>
      </c>
      <c r="S728" s="695" t="str">
        <f t="shared" si="38"/>
        <v>2017</v>
      </c>
      <c r="T728" s="695" t="str">
        <f>VLOOKUP(R728,ZemeData!$B$537:$C$548,2,0)</f>
        <v>X</v>
      </c>
      <c r="U728" s="695" t="str">
        <f>VLOOKUP(O728,ZemeData!$B$524:$C$533,2,0)</f>
        <v xml:space="preserve"> Vývoz do zemí OECD</v>
      </c>
      <c r="V728" s="721"/>
    </row>
    <row r="729" spans="1:22" x14ac:dyDescent="0.2">
      <c r="A729" s="737" t="str">
        <f t="shared" si="33"/>
        <v>X2017 * Ostatní */</v>
      </c>
      <c r="B729" s="979" t="s">
        <v>1524</v>
      </c>
      <c r="C729" s="963">
        <v>8</v>
      </c>
      <c r="D729" s="963" t="s">
        <v>259</v>
      </c>
      <c r="E729" s="950">
        <v>123280352</v>
      </c>
      <c r="F729" s="950">
        <v>1970597</v>
      </c>
      <c r="G729" s="887" t="str">
        <f t="shared" si="34"/>
        <v>10</v>
      </c>
      <c r="H729" s="867" t="str">
        <f t="shared" si="35"/>
        <v>2017</v>
      </c>
      <c r="I729" s="867" t="str">
        <f>VLOOKUP(G729,ZemeData!$B$537:$C$548,2,0)</f>
        <v>X</v>
      </c>
      <c r="J729" s="867" t="str">
        <f>VLOOKUP(D729,ZemeData!$E$524:$F$533,2,0)</f>
        <v xml:space="preserve"> * Ostatní */</v>
      </c>
      <c r="K729" s="868"/>
      <c r="L729" s="888" t="str">
        <f t="shared" si="36"/>
        <v>X2017 * Ostatní */</v>
      </c>
      <c r="M729" s="979" t="s">
        <v>1524</v>
      </c>
      <c r="N729" s="963">
        <v>8</v>
      </c>
      <c r="O729" s="963" t="s">
        <v>259</v>
      </c>
      <c r="P729" s="950">
        <v>39958798</v>
      </c>
      <c r="Q729" s="950">
        <v>207405</v>
      </c>
      <c r="R729" s="739" t="str">
        <f t="shared" si="37"/>
        <v>10</v>
      </c>
      <c r="S729" s="695" t="str">
        <f t="shared" si="38"/>
        <v>2017</v>
      </c>
      <c r="T729" s="695" t="str">
        <f>VLOOKUP(R729,ZemeData!$B$537:$C$548,2,0)</f>
        <v>X</v>
      </c>
      <c r="U729" s="695" t="str">
        <f>VLOOKUP(O729,ZemeData!$B$524:$C$533,2,0)</f>
        <v xml:space="preserve"> * Ostatní */</v>
      </c>
      <c r="V729" s="721"/>
    </row>
    <row r="730" spans="1:22" ht="25.5" x14ac:dyDescent="0.2">
      <c r="A730" s="737" t="str">
        <f t="shared" si="33"/>
        <v>X2017 * Rozvojové země</v>
      </c>
      <c r="B730" s="979" t="s">
        <v>1524</v>
      </c>
      <c r="C730" s="963">
        <v>10</v>
      </c>
      <c r="D730" s="963" t="s">
        <v>260</v>
      </c>
      <c r="E730" s="950">
        <v>203887305</v>
      </c>
      <c r="F730" s="950">
        <v>1186389</v>
      </c>
      <c r="G730" s="887" t="str">
        <f t="shared" si="34"/>
        <v>10</v>
      </c>
      <c r="H730" s="867" t="str">
        <f t="shared" si="35"/>
        <v>2017</v>
      </c>
      <c r="I730" s="867" t="str">
        <f>VLOOKUP(G730,ZemeData!$B$537:$C$548,2,0)</f>
        <v>X</v>
      </c>
      <c r="J730" s="867" t="str">
        <f>VLOOKUP(D730,ZemeData!$E$524:$F$533,2,0)</f>
        <v xml:space="preserve"> * Rozvojové země</v>
      </c>
      <c r="K730" s="868"/>
      <c r="L730" s="888" t="str">
        <f t="shared" si="36"/>
        <v>X2017 * Rozvojové země</v>
      </c>
      <c r="M730" s="979" t="s">
        <v>1524</v>
      </c>
      <c r="N730" s="963">
        <v>10</v>
      </c>
      <c r="O730" s="963" t="s">
        <v>260</v>
      </c>
      <c r="P730" s="950">
        <v>103807282</v>
      </c>
      <c r="Q730" s="950">
        <v>683094</v>
      </c>
      <c r="R730" s="739" t="str">
        <f t="shared" si="37"/>
        <v>10</v>
      </c>
      <c r="S730" s="695" t="str">
        <f t="shared" si="38"/>
        <v>2017</v>
      </c>
      <c r="T730" s="695" t="str">
        <f>VLOOKUP(R730,ZemeData!$B$537:$C$548,2,0)</f>
        <v>X</v>
      </c>
      <c r="U730" s="695" t="str">
        <f>VLOOKUP(O730,ZemeData!$B$524:$C$533,2,0)</f>
        <v xml:space="preserve"> * Rozvojové země</v>
      </c>
      <c r="V730" s="721"/>
    </row>
    <row r="731" spans="1:22" ht="25.5" x14ac:dyDescent="0.2">
      <c r="A731" s="737" t="str">
        <f t="shared" si="33"/>
        <v>X2017 ** Ostatní státy s vyspělou</v>
      </c>
      <c r="B731" s="979" t="s">
        <v>1524</v>
      </c>
      <c r="C731" s="963">
        <v>32</v>
      </c>
      <c r="D731" s="963" t="s">
        <v>256</v>
      </c>
      <c r="E731" s="950">
        <v>129757465</v>
      </c>
      <c r="F731" s="950">
        <v>779996</v>
      </c>
      <c r="G731" s="887" t="str">
        <f t="shared" si="34"/>
        <v>10</v>
      </c>
      <c r="H731" s="867" t="str">
        <f t="shared" si="35"/>
        <v>2017</v>
      </c>
      <c r="I731" s="867" t="str">
        <f>VLOOKUP(G731,ZemeData!$B$537:$C$548,2,0)</f>
        <v>X</v>
      </c>
      <c r="J731" s="867" t="str">
        <f>VLOOKUP(D731,ZemeData!$E$524:$F$533,2,0)</f>
        <v xml:space="preserve"> ** Ostatní státy s vyspělou</v>
      </c>
      <c r="K731" s="868"/>
      <c r="L731" s="888" t="str">
        <f t="shared" si="36"/>
        <v>X2017 ** Ostatní státy s vyspělou</v>
      </c>
      <c r="M731" s="979" t="s">
        <v>1524</v>
      </c>
      <c r="N731" s="963">
        <v>32</v>
      </c>
      <c r="O731" s="963" t="s">
        <v>256</v>
      </c>
      <c r="P731" s="950">
        <v>114487544</v>
      </c>
      <c r="Q731" s="950">
        <v>757697</v>
      </c>
      <c r="R731" s="739" t="str">
        <f t="shared" si="37"/>
        <v>10</v>
      </c>
      <c r="S731" s="695" t="str">
        <f t="shared" si="38"/>
        <v>2017</v>
      </c>
      <c r="T731" s="695" t="str">
        <f>VLOOKUP(R731,ZemeData!$B$537:$C$548,2,0)</f>
        <v>X</v>
      </c>
      <c r="U731" s="695" t="str">
        <f>VLOOKUP(O731,ZemeData!$B$524:$C$533,2,0)</f>
        <v xml:space="preserve"> ** Ostatní státy s vyspělou</v>
      </c>
      <c r="V731" s="721"/>
    </row>
    <row r="732" spans="1:22" ht="51" x14ac:dyDescent="0.2">
      <c r="A732" s="737" t="str">
        <f t="shared" si="33"/>
        <v xml:space="preserve">X2017 * Společenství </v>
      </c>
      <c r="B732" s="979" t="s">
        <v>1524</v>
      </c>
      <c r="C732" s="963">
        <v>55</v>
      </c>
      <c r="D732" s="963" t="s">
        <v>1701</v>
      </c>
      <c r="E732" s="950">
        <v>2113650994</v>
      </c>
      <c r="F732" s="950">
        <v>620256</v>
      </c>
      <c r="G732" s="887" t="str">
        <f t="shared" si="34"/>
        <v>10</v>
      </c>
      <c r="H732" s="867" t="str">
        <f t="shared" si="35"/>
        <v>2017</v>
      </c>
      <c r="I732" s="867" t="str">
        <f>VLOOKUP(G732,ZemeData!$B$537:$C$548,2,0)</f>
        <v>X</v>
      </c>
      <c r="J732" s="867" t="str">
        <f>VLOOKUP(D732,ZemeData!$E$524:$F$533,2,0)</f>
        <v xml:space="preserve"> * Společenství </v>
      </c>
      <c r="K732" s="868"/>
      <c r="L732" s="888" t="str">
        <f t="shared" si="36"/>
        <v xml:space="preserve">X2017 * Společenství </v>
      </c>
      <c r="M732" s="979" t="s">
        <v>1524</v>
      </c>
      <c r="N732" s="963">
        <v>55</v>
      </c>
      <c r="O732" s="963" t="s">
        <v>1701</v>
      </c>
      <c r="P732" s="950">
        <v>165973821</v>
      </c>
      <c r="Q732" s="950">
        <v>483855</v>
      </c>
      <c r="R732" s="739" t="str">
        <f t="shared" si="37"/>
        <v>10</v>
      </c>
      <c r="S732" s="695" t="str">
        <f t="shared" si="38"/>
        <v>2017</v>
      </c>
      <c r="T732" s="695" t="str">
        <f>VLOOKUP(R732,ZemeData!$B$537:$C$548,2,0)</f>
        <v>X</v>
      </c>
      <c r="U732" s="695" t="str">
        <f>VLOOKUP(O732,ZemeData!$B$524:$C$533,2,0)</f>
        <v xml:space="preserve"> * Společenství </v>
      </c>
      <c r="V732" s="721"/>
    </row>
    <row r="733" spans="1:22" x14ac:dyDescent="0.2">
      <c r="A733" s="737" t="str">
        <f t="shared" si="33"/>
        <v>X2017 ** Státy EU 28</v>
      </c>
      <c r="B733" s="979" t="s">
        <v>1524</v>
      </c>
      <c r="C733" s="963">
        <v>56</v>
      </c>
      <c r="D733" s="963" t="s">
        <v>257</v>
      </c>
      <c r="E733" s="950">
        <v>4700819078</v>
      </c>
      <c r="F733" s="950">
        <v>8942262</v>
      </c>
      <c r="G733" s="887" t="str">
        <f t="shared" si="34"/>
        <v>10</v>
      </c>
      <c r="H733" s="867" t="str">
        <f t="shared" si="35"/>
        <v>2017</v>
      </c>
      <c r="I733" s="867" t="str">
        <f>VLOOKUP(G733,ZemeData!$B$537:$C$548,2,0)</f>
        <v>X</v>
      </c>
      <c r="J733" s="867" t="str">
        <f>VLOOKUP(D733,ZemeData!$E$524:$F$533,2,0)</f>
        <v xml:space="preserve"> ** Státy EU 28</v>
      </c>
      <c r="K733" s="868"/>
      <c r="L733" s="888" t="str">
        <f t="shared" si="36"/>
        <v>X2017 ** Státy EU 28</v>
      </c>
      <c r="M733" s="979" t="s">
        <v>1524</v>
      </c>
      <c r="N733" s="963">
        <v>56</v>
      </c>
      <c r="O733" s="963" t="s">
        <v>257</v>
      </c>
      <c r="P733" s="950">
        <v>5837963294</v>
      </c>
      <c r="Q733" s="950">
        <v>12600826</v>
      </c>
      <c r="R733" s="739" t="str">
        <f t="shared" si="37"/>
        <v>10</v>
      </c>
      <c r="S733" s="695" t="str">
        <f t="shared" si="38"/>
        <v>2017</v>
      </c>
      <c r="T733" s="695" t="str">
        <f>VLOOKUP(R733,ZemeData!$B$537:$C$548,2,0)</f>
        <v>X</v>
      </c>
      <c r="U733" s="695" t="str">
        <f>VLOOKUP(O733,ZemeData!$B$524:$C$533,2,0)</f>
        <v xml:space="preserve"> ** Státy EU 28</v>
      </c>
      <c r="V733" s="721"/>
    </row>
    <row r="734" spans="1:22" ht="25.5" x14ac:dyDescent="0.2">
      <c r="A734" s="737" t="str">
        <f t="shared" si="33"/>
        <v xml:space="preserve">X2017 * Státy s vyspělou tržní  </v>
      </c>
      <c r="B734" s="979" t="s">
        <v>1524</v>
      </c>
      <c r="C734" s="963">
        <v>58</v>
      </c>
      <c r="D734" s="963" t="s">
        <v>262</v>
      </c>
      <c r="E734" s="950">
        <v>4862378860</v>
      </c>
      <c r="F734" s="950">
        <v>9874347</v>
      </c>
      <c r="G734" s="887" t="str">
        <f t="shared" si="34"/>
        <v>10</v>
      </c>
      <c r="H734" s="867" t="str">
        <f t="shared" si="35"/>
        <v>2017</v>
      </c>
      <c r="I734" s="867" t="str">
        <f>VLOOKUP(G734,ZemeData!$B$537:$C$548,2,0)</f>
        <v>X</v>
      </c>
      <c r="J734" s="867" t="str">
        <f>VLOOKUP(D734,ZemeData!$E$524:$F$533,2,0)</f>
        <v xml:space="preserve"> * Státy s vyspělou tržní  </v>
      </c>
      <c r="K734" s="868"/>
      <c r="L734" s="888" t="str">
        <f t="shared" si="36"/>
        <v xml:space="preserve">X2017 * Státy s vyspělou tržní  </v>
      </c>
      <c r="M734" s="979" t="s">
        <v>1524</v>
      </c>
      <c r="N734" s="963">
        <v>58</v>
      </c>
      <c r="O734" s="963" t="s">
        <v>262</v>
      </c>
      <c r="P734" s="950">
        <v>6002417552</v>
      </c>
      <c r="Q734" s="950">
        <v>13643177</v>
      </c>
      <c r="R734" s="739" t="str">
        <f t="shared" si="37"/>
        <v>10</v>
      </c>
      <c r="S734" s="695" t="str">
        <f t="shared" si="38"/>
        <v>2017</v>
      </c>
      <c r="T734" s="695" t="str">
        <f>VLOOKUP(R734,ZemeData!$B$537:$C$548,2,0)</f>
        <v>X</v>
      </c>
      <c r="U734" s="695" t="str">
        <f>VLOOKUP(O734,ZemeData!$B$524:$C$533,2,0)</f>
        <v xml:space="preserve"> * Státy s vyspělou tržní  </v>
      </c>
      <c r="V734" s="721"/>
    </row>
    <row r="735" spans="1:22" ht="25.5" x14ac:dyDescent="0.2">
      <c r="A735" s="737" t="str">
        <f t="shared" si="33"/>
        <v xml:space="preserve">X2017 * Státy s </v>
      </c>
      <c r="B735" s="979" t="s">
        <v>1524</v>
      </c>
      <c r="C735" s="963">
        <v>59</v>
      </c>
      <c r="D735" s="963" t="s">
        <v>263</v>
      </c>
      <c r="E735" s="950">
        <v>28244650</v>
      </c>
      <c r="F735" s="950">
        <v>76664</v>
      </c>
      <c r="G735" s="887" t="str">
        <f t="shared" si="34"/>
        <v>10</v>
      </c>
      <c r="H735" s="867" t="str">
        <f t="shared" si="35"/>
        <v>2017</v>
      </c>
      <c r="I735" s="867" t="str">
        <f>VLOOKUP(G735,ZemeData!$B$537:$C$548,2,0)</f>
        <v>X</v>
      </c>
      <c r="J735" s="867" t="str">
        <f>VLOOKUP(D735,ZemeData!$E$524:$F$533,2,0)</f>
        <v xml:space="preserve"> * Státy s </v>
      </c>
      <c r="K735" s="868"/>
      <c r="L735" s="888" t="str">
        <f t="shared" si="36"/>
        <v xml:space="preserve">X2017 * Státy s </v>
      </c>
      <c r="M735" s="979" t="s">
        <v>1524</v>
      </c>
      <c r="N735" s="963">
        <v>59</v>
      </c>
      <c r="O735" s="963" t="s">
        <v>263</v>
      </c>
      <c r="P735" s="950">
        <v>62659119</v>
      </c>
      <c r="Q735" s="950">
        <v>88330</v>
      </c>
      <c r="R735" s="739" t="str">
        <f t="shared" si="37"/>
        <v>10</v>
      </c>
      <c r="S735" s="695" t="str">
        <f t="shared" si="38"/>
        <v>2017</v>
      </c>
      <c r="T735" s="695" t="str">
        <f>VLOOKUP(R735,ZemeData!$B$537:$C$548,2,0)</f>
        <v>X</v>
      </c>
      <c r="U735" s="695" t="str">
        <f>VLOOKUP(O735,ZemeData!$B$524:$C$533,2,0)</f>
        <v xml:space="preserve"> * Státy s </v>
      </c>
      <c r="V735" s="721"/>
    </row>
    <row r="736" spans="1:22" x14ac:dyDescent="0.2">
      <c r="A736" s="737" t="str">
        <f t="shared" si="33"/>
        <v>XI2017 * Nespecifikováno</v>
      </c>
      <c r="B736" s="979" t="s">
        <v>1525</v>
      </c>
      <c r="C736" s="963">
        <v>0</v>
      </c>
      <c r="D736" s="963" t="s">
        <v>258</v>
      </c>
      <c r="E736" s="950">
        <v>104665833</v>
      </c>
      <c r="F736" s="950">
        <v>88307</v>
      </c>
      <c r="G736" s="887" t="str">
        <f t="shared" si="34"/>
        <v>11</v>
      </c>
      <c r="H736" s="867" t="str">
        <f t="shared" si="35"/>
        <v>2017</v>
      </c>
      <c r="I736" s="867" t="str">
        <f>VLOOKUP(G736,ZemeData!$B$537:$C$548,2,0)</f>
        <v>XI</v>
      </c>
      <c r="J736" s="867" t="str">
        <f>VLOOKUP(D736,ZemeData!$E$524:$F$533,2,0)</f>
        <v xml:space="preserve"> * Nespecifikováno</v>
      </c>
      <c r="K736" s="868"/>
      <c r="L736" s="888" t="str">
        <f t="shared" si="36"/>
        <v>XI2017 * Nespecifikováno</v>
      </c>
      <c r="M736" s="979" t="s">
        <v>1525</v>
      </c>
      <c r="N736" s="963">
        <v>0</v>
      </c>
      <c r="O736" s="963" t="s">
        <v>258</v>
      </c>
      <c r="P736" s="950">
        <v>20559533</v>
      </c>
      <c r="Q736" s="950">
        <v>9431</v>
      </c>
      <c r="R736" s="739" t="str">
        <f t="shared" si="37"/>
        <v>11</v>
      </c>
      <c r="S736" s="695" t="str">
        <f t="shared" si="38"/>
        <v>2017</v>
      </c>
      <c r="T736" s="695" t="str">
        <f>VLOOKUP(R736,ZemeData!$B$537:$C$548,2,0)</f>
        <v>XI</v>
      </c>
      <c r="U736" s="695" t="str">
        <f>VLOOKUP(O736,ZemeData!$B$524:$C$533,2,0)</f>
        <v xml:space="preserve"> * Nespecifikováno</v>
      </c>
      <c r="V736" s="721"/>
    </row>
    <row r="737" spans="1:22" x14ac:dyDescent="0.2">
      <c r="A737" s="737" t="str">
        <f t="shared" si="33"/>
        <v>XI2017 ** Státy ESVO</v>
      </c>
      <c r="B737" s="979" t="s">
        <v>1525</v>
      </c>
      <c r="C737" s="963">
        <v>2</v>
      </c>
      <c r="D737" s="963" t="s">
        <v>254</v>
      </c>
      <c r="E737" s="950">
        <v>34902292</v>
      </c>
      <c r="F737" s="950">
        <v>152697</v>
      </c>
      <c r="G737" s="887" t="str">
        <f t="shared" si="34"/>
        <v>11</v>
      </c>
      <c r="H737" s="867" t="str">
        <f t="shared" si="35"/>
        <v>2017</v>
      </c>
      <c r="I737" s="867" t="str">
        <f>VLOOKUP(G737,ZemeData!$B$537:$C$548,2,0)</f>
        <v>XI</v>
      </c>
      <c r="J737" s="867" t="str">
        <f>VLOOKUP(D737,ZemeData!$E$524:$F$533,2,0)</f>
        <v xml:space="preserve"> ** Státy ESVO</v>
      </c>
      <c r="K737" s="868"/>
      <c r="L737" s="888" t="str">
        <f t="shared" si="36"/>
        <v>XI2017 ** Státy ESVO</v>
      </c>
      <c r="M737" s="979" t="s">
        <v>1525</v>
      </c>
      <c r="N737" s="963">
        <v>2</v>
      </c>
      <c r="O737" s="963" t="s">
        <v>254</v>
      </c>
      <c r="P737" s="950">
        <v>51211094</v>
      </c>
      <c r="Q737" s="950">
        <v>284620</v>
      </c>
      <c r="R737" s="739" t="str">
        <f t="shared" si="37"/>
        <v>11</v>
      </c>
      <c r="S737" s="695" t="str">
        <f t="shared" si="38"/>
        <v>2017</v>
      </c>
      <c r="T737" s="695" t="str">
        <f>VLOOKUP(R737,ZemeData!$B$537:$C$548,2,0)</f>
        <v>XI</v>
      </c>
      <c r="U737" s="695" t="str">
        <f>VLOOKUP(O737,ZemeData!$B$524:$C$533,2,0)</f>
        <v xml:space="preserve"> ** Státy ESVO</v>
      </c>
      <c r="V737" s="721"/>
    </row>
    <row r="738" spans="1:22" x14ac:dyDescent="0.2">
      <c r="A738" s="737" t="str">
        <f t="shared" si="33"/>
        <v>XI2017 Dovoz ze zemí OECD</v>
      </c>
      <c r="B738" s="979" t="s">
        <v>1525</v>
      </c>
      <c r="C738" s="963">
        <v>4</v>
      </c>
      <c r="D738" s="963" t="s">
        <v>255</v>
      </c>
      <c r="E738" s="950">
        <v>4687122775</v>
      </c>
      <c r="F738" s="950">
        <v>9953126</v>
      </c>
      <c r="G738" s="887" t="str">
        <f t="shared" si="34"/>
        <v>11</v>
      </c>
      <c r="H738" s="867" t="str">
        <f t="shared" si="35"/>
        <v>2017</v>
      </c>
      <c r="I738" s="867" t="str">
        <f>VLOOKUP(G738,ZemeData!$B$537:$C$548,2,0)</f>
        <v>XI</v>
      </c>
      <c r="J738" s="867" t="str">
        <f>VLOOKUP(D738,ZemeData!$E$524:$F$533,2,0)</f>
        <v xml:space="preserve"> Dovoz ze zemí OECD</v>
      </c>
      <c r="K738" s="868"/>
      <c r="L738" s="888" t="str">
        <f t="shared" si="36"/>
        <v>XI2017 Vývoz do zemí OECD</v>
      </c>
      <c r="M738" s="979" t="s">
        <v>1525</v>
      </c>
      <c r="N738" s="963">
        <v>4</v>
      </c>
      <c r="O738" s="963" t="s">
        <v>255</v>
      </c>
      <c r="P738" s="950">
        <v>5962310497</v>
      </c>
      <c r="Q738" s="950">
        <v>13471562</v>
      </c>
      <c r="R738" s="739" t="str">
        <f t="shared" si="37"/>
        <v>11</v>
      </c>
      <c r="S738" s="695" t="str">
        <f t="shared" si="38"/>
        <v>2017</v>
      </c>
      <c r="T738" s="695" t="str">
        <f>VLOOKUP(R738,ZemeData!$B$537:$C$548,2,0)</f>
        <v>XI</v>
      </c>
      <c r="U738" s="695" t="str">
        <f>VLOOKUP(O738,ZemeData!$B$524:$C$533,2,0)</f>
        <v xml:space="preserve"> Vývoz do zemí OECD</v>
      </c>
      <c r="V738" s="721"/>
    </row>
    <row r="739" spans="1:22" x14ac:dyDescent="0.2">
      <c r="A739" s="737" t="str">
        <f t="shared" si="33"/>
        <v>XI2017 * Ostatní */</v>
      </c>
      <c r="B739" s="979" t="s">
        <v>1525</v>
      </c>
      <c r="C739" s="963">
        <v>8</v>
      </c>
      <c r="D739" s="963" t="s">
        <v>259</v>
      </c>
      <c r="E739" s="950">
        <v>112897130</v>
      </c>
      <c r="F739" s="950">
        <v>1930589</v>
      </c>
      <c r="G739" s="887" t="str">
        <f t="shared" si="34"/>
        <v>11</v>
      </c>
      <c r="H739" s="867" t="str">
        <f t="shared" si="35"/>
        <v>2017</v>
      </c>
      <c r="I739" s="867" t="str">
        <f>VLOOKUP(G739,ZemeData!$B$537:$C$548,2,0)</f>
        <v>XI</v>
      </c>
      <c r="J739" s="867" t="str">
        <f>VLOOKUP(D739,ZemeData!$E$524:$F$533,2,0)</f>
        <v xml:space="preserve"> * Ostatní */</v>
      </c>
      <c r="K739" s="868"/>
      <c r="L739" s="888" t="str">
        <f t="shared" si="36"/>
        <v>XI2017 * Ostatní */</v>
      </c>
      <c r="M739" s="979" t="s">
        <v>1525</v>
      </c>
      <c r="N739" s="963">
        <v>8</v>
      </c>
      <c r="O739" s="963" t="s">
        <v>259</v>
      </c>
      <c r="P739" s="950">
        <v>41373177</v>
      </c>
      <c r="Q739" s="950">
        <v>216498</v>
      </c>
      <c r="R739" s="739" t="str">
        <f t="shared" si="37"/>
        <v>11</v>
      </c>
      <c r="S739" s="695" t="str">
        <f t="shared" si="38"/>
        <v>2017</v>
      </c>
      <c r="T739" s="695" t="str">
        <f>VLOOKUP(R739,ZemeData!$B$537:$C$548,2,0)</f>
        <v>XI</v>
      </c>
      <c r="U739" s="695" t="str">
        <f>VLOOKUP(O739,ZemeData!$B$524:$C$533,2,0)</f>
        <v xml:space="preserve"> * Ostatní */</v>
      </c>
      <c r="V739" s="721"/>
    </row>
    <row r="740" spans="1:22" ht="25.5" x14ac:dyDescent="0.2">
      <c r="A740" s="737" t="str">
        <f t="shared" si="33"/>
        <v>XI2017 * Rozvojové země</v>
      </c>
      <c r="B740" s="979" t="s">
        <v>1525</v>
      </c>
      <c r="C740" s="963">
        <v>10</v>
      </c>
      <c r="D740" s="963" t="s">
        <v>260</v>
      </c>
      <c r="E740" s="950">
        <v>186879131</v>
      </c>
      <c r="F740" s="950">
        <v>1061907</v>
      </c>
      <c r="G740" s="887" t="str">
        <f t="shared" si="34"/>
        <v>11</v>
      </c>
      <c r="H740" s="867" t="str">
        <f t="shared" si="35"/>
        <v>2017</v>
      </c>
      <c r="I740" s="867" t="str">
        <f>VLOOKUP(G740,ZemeData!$B$537:$C$548,2,0)</f>
        <v>XI</v>
      </c>
      <c r="J740" s="867" t="str">
        <f>VLOOKUP(D740,ZemeData!$E$524:$F$533,2,0)</f>
        <v xml:space="preserve"> * Rozvojové země</v>
      </c>
      <c r="K740" s="868"/>
      <c r="L740" s="888" t="str">
        <f t="shared" si="36"/>
        <v>XI2017 * Rozvojové země</v>
      </c>
      <c r="M740" s="979" t="s">
        <v>1525</v>
      </c>
      <c r="N740" s="963">
        <v>10</v>
      </c>
      <c r="O740" s="963" t="s">
        <v>260</v>
      </c>
      <c r="P740" s="950">
        <v>104744387</v>
      </c>
      <c r="Q740" s="950">
        <v>529497</v>
      </c>
      <c r="R740" s="739" t="str">
        <f t="shared" si="37"/>
        <v>11</v>
      </c>
      <c r="S740" s="695" t="str">
        <f t="shared" si="38"/>
        <v>2017</v>
      </c>
      <c r="T740" s="695" t="str">
        <f>VLOOKUP(R740,ZemeData!$B$537:$C$548,2,0)</f>
        <v>XI</v>
      </c>
      <c r="U740" s="695" t="str">
        <f>VLOOKUP(O740,ZemeData!$B$524:$C$533,2,0)</f>
        <v xml:space="preserve"> * Rozvojové země</v>
      </c>
      <c r="V740" s="721"/>
    </row>
    <row r="741" spans="1:22" ht="25.5" x14ac:dyDescent="0.2">
      <c r="A741" s="737" t="str">
        <f t="shared" si="33"/>
        <v>XI2017 ** Ostatní státy s vyspělou</v>
      </c>
      <c r="B741" s="979" t="s">
        <v>1525</v>
      </c>
      <c r="C741" s="963">
        <v>32</v>
      </c>
      <c r="D741" s="963" t="s">
        <v>256</v>
      </c>
      <c r="E741" s="950">
        <v>116632523</v>
      </c>
      <c r="F741" s="950">
        <v>762467</v>
      </c>
      <c r="G741" s="887" t="str">
        <f t="shared" si="34"/>
        <v>11</v>
      </c>
      <c r="H741" s="867" t="str">
        <f t="shared" si="35"/>
        <v>2017</v>
      </c>
      <c r="I741" s="867" t="str">
        <f>VLOOKUP(G741,ZemeData!$B$537:$C$548,2,0)</f>
        <v>XI</v>
      </c>
      <c r="J741" s="867" t="str">
        <f>VLOOKUP(D741,ZemeData!$E$524:$F$533,2,0)</f>
        <v xml:space="preserve"> ** Ostatní státy s vyspělou</v>
      </c>
      <c r="K741" s="868"/>
      <c r="L741" s="888" t="str">
        <f t="shared" si="36"/>
        <v>XI2017 ** Ostatní státy s vyspělou</v>
      </c>
      <c r="M741" s="979" t="s">
        <v>1525</v>
      </c>
      <c r="N741" s="963">
        <v>32</v>
      </c>
      <c r="O741" s="963" t="s">
        <v>256</v>
      </c>
      <c r="P741" s="950">
        <v>104785274</v>
      </c>
      <c r="Q741" s="950">
        <v>736434</v>
      </c>
      <c r="R741" s="739" t="str">
        <f t="shared" si="37"/>
        <v>11</v>
      </c>
      <c r="S741" s="695" t="str">
        <f t="shared" si="38"/>
        <v>2017</v>
      </c>
      <c r="T741" s="695" t="str">
        <f>VLOOKUP(R741,ZemeData!$B$537:$C$548,2,0)</f>
        <v>XI</v>
      </c>
      <c r="U741" s="695" t="str">
        <f>VLOOKUP(O741,ZemeData!$B$524:$C$533,2,0)</f>
        <v xml:space="preserve"> ** Ostatní státy s vyspělou</v>
      </c>
      <c r="V741" s="721"/>
    </row>
    <row r="742" spans="1:22" ht="51" x14ac:dyDescent="0.2">
      <c r="A742" s="737" t="str">
        <f t="shared" si="33"/>
        <v xml:space="preserve">XI2017 * Společenství </v>
      </c>
      <c r="B742" s="979" t="s">
        <v>1525</v>
      </c>
      <c r="C742" s="963">
        <v>55</v>
      </c>
      <c r="D742" s="963" t="s">
        <v>1701</v>
      </c>
      <c r="E742" s="950">
        <v>1419695208</v>
      </c>
      <c r="F742" s="950">
        <v>519780</v>
      </c>
      <c r="G742" s="887" t="str">
        <f t="shared" si="34"/>
        <v>11</v>
      </c>
      <c r="H742" s="867" t="str">
        <f t="shared" si="35"/>
        <v>2017</v>
      </c>
      <c r="I742" s="867" t="str">
        <f>VLOOKUP(G742,ZemeData!$B$537:$C$548,2,0)</f>
        <v>XI</v>
      </c>
      <c r="J742" s="867" t="str">
        <f>VLOOKUP(D742,ZemeData!$E$524:$F$533,2,0)</f>
        <v xml:space="preserve"> * Společenství </v>
      </c>
      <c r="K742" s="868"/>
      <c r="L742" s="888" t="str">
        <f t="shared" si="36"/>
        <v xml:space="preserve">XI2017 * Společenství </v>
      </c>
      <c r="M742" s="979" t="s">
        <v>1525</v>
      </c>
      <c r="N742" s="963">
        <v>55</v>
      </c>
      <c r="O742" s="963" t="s">
        <v>1701</v>
      </c>
      <c r="P742" s="950">
        <v>83025814</v>
      </c>
      <c r="Q742" s="950">
        <v>482048</v>
      </c>
      <c r="R742" s="739" t="str">
        <f t="shared" si="37"/>
        <v>11</v>
      </c>
      <c r="S742" s="695" t="str">
        <f t="shared" si="38"/>
        <v>2017</v>
      </c>
      <c r="T742" s="695" t="str">
        <f>VLOOKUP(R742,ZemeData!$B$537:$C$548,2,0)</f>
        <v>XI</v>
      </c>
      <c r="U742" s="695" t="str">
        <f>VLOOKUP(O742,ZemeData!$B$524:$C$533,2,0)</f>
        <v xml:space="preserve"> * Společenství </v>
      </c>
      <c r="V742" s="721"/>
    </row>
    <row r="743" spans="1:22" x14ac:dyDescent="0.2">
      <c r="A743" s="737" t="str">
        <f t="shared" si="33"/>
        <v>XI2017 ** Státy EU 28</v>
      </c>
      <c r="B743" s="979" t="s">
        <v>1525</v>
      </c>
      <c r="C743" s="963">
        <v>56</v>
      </c>
      <c r="D743" s="963" t="s">
        <v>257</v>
      </c>
      <c r="E743" s="950">
        <v>4586884653</v>
      </c>
      <c r="F743" s="950">
        <v>8982322</v>
      </c>
      <c r="G743" s="887" t="str">
        <f t="shared" si="34"/>
        <v>11</v>
      </c>
      <c r="H743" s="867" t="str">
        <f t="shared" si="35"/>
        <v>2017</v>
      </c>
      <c r="I743" s="867" t="str">
        <f>VLOOKUP(G743,ZemeData!$B$537:$C$548,2,0)</f>
        <v>XI</v>
      </c>
      <c r="J743" s="867" t="str">
        <f>VLOOKUP(D743,ZemeData!$E$524:$F$533,2,0)</f>
        <v xml:space="preserve"> ** Státy EU 28</v>
      </c>
      <c r="K743" s="868"/>
      <c r="L743" s="888" t="str">
        <f t="shared" si="36"/>
        <v>XI2017 ** Státy EU 28</v>
      </c>
      <c r="M743" s="979" t="s">
        <v>1525</v>
      </c>
      <c r="N743" s="963">
        <v>56</v>
      </c>
      <c r="O743" s="963" t="s">
        <v>257</v>
      </c>
      <c r="P743" s="950">
        <v>5944130311</v>
      </c>
      <c r="Q743" s="950">
        <v>12815009</v>
      </c>
      <c r="R743" s="739" t="str">
        <f t="shared" si="37"/>
        <v>11</v>
      </c>
      <c r="S743" s="695" t="str">
        <f t="shared" si="38"/>
        <v>2017</v>
      </c>
      <c r="T743" s="695" t="str">
        <f>VLOOKUP(R743,ZemeData!$B$537:$C$548,2,0)</f>
        <v>XI</v>
      </c>
      <c r="U743" s="695" t="str">
        <f>VLOOKUP(O743,ZemeData!$B$524:$C$533,2,0)</f>
        <v xml:space="preserve"> ** Státy EU 28</v>
      </c>
      <c r="V743" s="721"/>
    </row>
    <row r="744" spans="1:22" ht="25.5" x14ac:dyDescent="0.2">
      <c r="A744" s="737" t="str">
        <f t="shared" si="33"/>
        <v xml:space="preserve">XI2017 * Státy s vyspělou tržní  </v>
      </c>
      <c r="B744" s="979" t="s">
        <v>1525</v>
      </c>
      <c r="C744" s="963">
        <v>58</v>
      </c>
      <c r="D744" s="963" t="s">
        <v>262</v>
      </c>
      <c r="E744" s="950">
        <v>4738419467</v>
      </c>
      <c r="F744" s="950">
        <v>9897486</v>
      </c>
      <c r="G744" s="887" t="str">
        <f t="shared" si="34"/>
        <v>11</v>
      </c>
      <c r="H744" s="867" t="str">
        <f t="shared" si="35"/>
        <v>2017</v>
      </c>
      <c r="I744" s="867" t="str">
        <f>VLOOKUP(G744,ZemeData!$B$537:$C$548,2,0)</f>
        <v>XI</v>
      </c>
      <c r="J744" s="867" t="str">
        <f>VLOOKUP(D744,ZemeData!$E$524:$F$533,2,0)</f>
        <v xml:space="preserve"> * Státy s vyspělou tržní  </v>
      </c>
      <c r="K744" s="868"/>
      <c r="L744" s="888" t="str">
        <f t="shared" si="36"/>
        <v xml:space="preserve">XI2017 * Státy s vyspělou tržní  </v>
      </c>
      <c r="M744" s="979" t="s">
        <v>1525</v>
      </c>
      <c r="N744" s="963">
        <v>58</v>
      </c>
      <c r="O744" s="963" t="s">
        <v>262</v>
      </c>
      <c r="P744" s="950">
        <v>6100126679</v>
      </c>
      <c r="Q744" s="950">
        <v>13836063</v>
      </c>
      <c r="R744" s="739" t="str">
        <f t="shared" si="37"/>
        <v>11</v>
      </c>
      <c r="S744" s="695" t="str">
        <f t="shared" si="38"/>
        <v>2017</v>
      </c>
      <c r="T744" s="695" t="str">
        <f>VLOOKUP(R744,ZemeData!$B$537:$C$548,2,0)</f>
        <v>XI</v>
      </c>
      <c r="U744" s="695" t="str">
        <f>VLOOKUP(O744,ZemeData!$B$524:$C$533,2,0)</f>
        <v xml:space="preserve"> * Státy s vyspělou tržní  </v>
      </c>
      <c r="V744" s="721"/>
    </row>
    <row r="745" spans="1:22" ht="25.5" x14ac:dyDescent="0.2">
      <c r="A745" s="737" t="str">
        <f t="shared" si="33"/>
        <v xml:space="preserve">XI2017 * Státy s </v>
      </c>
      <c r="B745" s="979" t="s">
        <v>1525</v>
      </c>
      <c r="C745" s="963">
        <v>59</v>
      </c>
      <c r="D745" s="963" t="s">
        <v>263</v>
      </c>
      <c r="E745" s="950">
        <v>19802265</v>
      </c>
      <c r="F745" s="950">
        <v>76808</v>
      </c>
      <c r="G745" s="887" t="str">
        <f t="shared" si="34"/>
        <v>11</v>
      </c>
      <c r="H745" s="867" t="str">
        <f t="shared" si="35"/>
        <v>2017</v>
      </c>
      <c r="I745" s="867" t="str">
        <f>VLOOKUP(G745,ZemeData!$B$537:$C$548,2,0)</f>
        <v>XI</v>
      </c>
      <c r="J745" s="867" t="str">
        <f>VLOOKUP(D745,ZemeData!$E$524:$F$533,2,0)</f>
        <v xml:space="preserve"> * Státy s </v>
      </c>
      <c r="K745" s="868"/>
      <c r="L745" s="888" t="str">
        <f t="shared" si="36"/>
        <v xml:space="preserve">XI2017 * Státy s </v>
      </c>
      <c r="M745" s="979" t="s">
        <v>1525</v>
      </c>
      <c r="N745" s="963">
        <v>59</v>
      </c>
      <c r="O745" s="963" t="s">
        <v>263</v>
      </c>
      <c r="P745" s="950">
        <v>40115276</v>
      </c>
      <c r="Q745" s="950">
        <v>87851</v>
      </c>
      <c r="R745" s="739" t="str">
        <f t="shared" si="37"/>
        <v>11</v>
      </c>
      <c r="S745" s="695" t="str">
        <f t="shared" si="38"/>
        <v>2017</v>
      </c>
      <c r="T745" s="695" t="str">
        <f>VLOOKUP(R745,ZemeData!$B$537:$C$548,2,0)</f>
        <v>XI</v>
      </c>
      <c r="U745" s="695" t="str">
        <f>VLOOKUP(O745,ZemeData!$B$524:$C$533,2,0)</f>
        <v xml:space="preserve"> * Státy s </v>
      </c>
      <c r="V745" s="721"/>
    </row>
    <row r="746" spans="1:22" x14ac:dyDescent="0.2">
      <c r="A746" s="737" t="str">
        <f t="shared" si="33"/>
        <v>XII2017 * Nespecifikováno</v>
      </c>
      <c r="B746" s="979" t="s">
        <v>1526</v>
      </c>
      <c r="C746" s="963">
        <v>0</v>
      </c>
      <c r="D746" s="963" t="s">
        <v>258</v>
      </c>
      <c r="E746" s="950">
        <v>114099089</v>
      </c>
      <c r="F746" s="950">
        <v>75195</v>
      </c>
      <c r="G746" s="887" t="str">
        <f t="shared" si="34"/>
        <v>12</v>
      </c>
      <c r="H746" s="867" t="str">
        <f t="shared" si="35"/>
        <v>2017</v>
      </c>
      <c r="I746" s="867" t="str">
        <f>VLOOKUP(G746,ZemeData!$B$537:$C$548,2,0)</f>
        <v>XII</v>
      </c>
      <c r="J746" s="867" t="str">
        <f>VLOOKUP(D746,ZemeData!$E$524:$F$533,2,0)</f>
        <v xml:space="preserve"> * Nespecifikováno</v>
      </c>
      <c r="K746" s="868"/>
      <c r="L746" s="888" t="str">
        <f t="shared" si="36"/>
        <v>XII2017 * Nespecifikováno</v>
      </c>
      <c r="M746" s="979" t="s">
        <v>1526</v>
      </c>
      <c r="N746" s="963">
        <v>0</v>
      </c>
      <c r="O746" s="963" t="s">
        <v>258</v>
      </c>
      <c r="P746" s="950">
        <v>12424102</v>
      </c>
      <c r="Q746" s="950">
        <v>7930</v>
      </c>
      <c r="R746" s="739" t="str">
        <f t="shared" si="37"/>
        <v>12</v>
      </c>
      <c r="S746" s="695" t="str">
        <f t="shared" si="38"/>
        <v>2017</v>
      </c>
      <c r="T746" s="695" t="str">
        <f>VLOOKUP(R746,ZemeData!$B$537:$C$548,2,0)</f>
        <v>XII</v>
      </c>
      <c r="U746" s="695" t="str">
        <f>VLOOKUP(O746,ZemeData!$B$524:$C$533,2,0)</f>
        <v xml:space="preserve"> * Nespecifikováno</v>
      </c>
      <c r="V746" s="721"/>
    </row>
    <row r="747" spans="1:22" x14ac:dyDescent="0.2">
      <c r="A747" s="737" t="str">
        <f t="shared" si="33"/>
        <v>XII2017 ** Státy ESVO</v>
      </c>
      <c r="B747" s="979" t="s">
        <v>1526</v>
      </c>
      <c r="C747" s="963">
        <v>2</v>
      </c>
      <c r="D747" s="963" t="s">
        <v>254</v>
      </c>
      <c r="E747" s="950">
        <v>27971004</v>
      </c>
      <c r="F747" s="950">
        <v>140055</v>
      </c>
      <c r="G747" s="887" t="str">
        <f t="shared" si="34"/>
        <v>12</v>
      </c>
      <c r="H747" s="867" t="str">
        <f t="shared" si="35"/>
        <v>2017</v>
      </c>
      <c r="I747" s="867" t="str">
        <f>VLOOKUP(G747,ZemeData!$B$537:$C$548,2,0)</f>
        <v>XII</v>
      </c>
      <c r="J747" s="867" t="str">
        <f>VLOOKUP(D747,ZemeData!$E$524:$F$533,2,0)</f>
        <v xml:space="preserve"> ** Státy ESVO</v>
      </c>
      <c r="K747" s="868"/>
      <c r="L747" s="888" t="str">
        <f t="shared" si="36"/>
        <v>XII2017 ** Státy ESVO</v>
      </c>
      <c r="M747" s="979" t="s">
        <v>1526</v>
      </c>
      <c r="N747" s="963">
        <v>2</v>
      </c>
      <c r="O747" s="963" t="s">
        <v>254</v>
      </c>
      <c r="P747" s="950">
        <v>31694248</v>
      </c>
      <c r="Q747" s="950">
        <v>200386</v>
      </c>
      <c r="R747" s="739" t="str">
        <f t="shared" si="37"/>
        <v>12</v>
      </c>
      <c r="S747" s="695" t="str">
        <f t="shared" si="38"/>
        <v>2017</v>
      </c>
      <c r="T747" s="695" t="str">
        <f>VLOOKUP(R747,ZemeData!$B$537:$C$548,2,0)</f>
        <v>XII</v>
      </c>
      <c r="U747" s="695" t="str">
        <f>VLOOKUP(O747,ZemeData!$B$524:$C$533,2,0)</f>
        <v xml:space="preserve"> ** Státy ESVO</v>
      </c>
      <c r="V747" s="721"/>
    </row>
    <row r="748" spans="1:22" x14ac:dyDescent="0.2">
      <c r="A748" s="737" t="str">
        <f t="shared" si="33"/>
        <v>XII2017 Dovoz ze zemí OECD</v>
      </c>
      <c r="B748" s="979" t="s">
        <v>1526</v>
      </c>
      <c r="C748" s="963">
        <v>4</v>
      </c>
      <c r="D748" s="963" t="s">
        <v>255</v>
      </c>
      <c r="E748" s="950">
        <v>3846967575</v>
      </c>
      <c r="F748" s="950">
        <v>8183550</v>
      </c>
      <c r="G748" s="887" t="str">
        <f t="shared" si="34"/>
        <v>12</v>
      </c>
      <c r="H748" s="867" t="str">
        <f t="shared" si="35"/>
        <v>2017</v>
      </c>
      <c r="I748" s="867" t="str">
        <f>VLOOKUP(G748,ZemeData!$B$537:$C$548,2,0)</f>
        <v>XII</v>
      </c>
      <c r="J748" s="867" t="str">
        <f>VLOOKUP(D748,ZemeData!$E$524:$F$533,2,0)</f>
        <v xml:space="preserve"> Dovoz ze zemí OECD</v>
      </c>
      <c r="K748" s="868"/>
      <c r="L748" s="888" t="str">
        <f t="shared" si="36"/>
        <v>XII2017 Vývoz do zemí OECD</v>
      </c>
      <c r="M748" s="979" t="s">
        <v>1526</v>
      </c>
      <c r="N748" s="963">
        <v>4</v>
      </c>
      <c r="O748" s="963" t="s">
        <v>255</v>
      </c>
      <c r="P748" s="950">
        <v>4511729299</v>
      </c>
      <c r="Q748" s="950">
        <v>10510645</v>
      </c>
      <c r="R748" s="739" t="str">
        <f t="shared" si="37"/>
        <v>12</v>
      </c>
      <c r="S748" s="695" t="str">
        <f t="shared" si="38"/>
        <v>2017</v>
      </c>
      <c r="T748" s="695" t="str">
        <f>VLOOKUP(R748,ZemeData!$B$537:$C$548,2,0)</f>
        <v>XII</v>
      </c>
      <c r="U748" s="695" t="str">
        <f>VLOOKUP(O748,ZemeData!$B$524:$C$533,2,0)</f>
        <v xml:space="preserve"> Vývoz do zemí OECD</v>
      </c>
      <c r="V748" s="721"/>
    </row>
    <row r="749" spans="1:22" x14ac:dyDescent="0.2">
      <c r="A749" s="737" t="str">
        <f t="shared" si="33"/>
        <v>XII2017 * Ostatní */</v>
      </c>
      <c r="B749" s="979" t="s">
        <v>1526</v>
      </c>
      <c r="C749" s="963">
        <v>8</v>
      </c>
      <c r="D749" s="963" t="s">
        <v>259</v>
      </c>
      <c r="E749" s="950">
        <v>102697067</v>
      </c>
      <c r="F749" s="950">
        <v>1613970</v>
      </c>
      <c r="G749" s="887" t="str">
        <f t="shared" si="34"/>
        <v>12</v>
      </c>
      <c r="H749" s="867" t="str">
        <f t="shared" si="35"/>
        <v>2017</v>
      </c>
      <c r="I749" s="867" t="str">
        <f>VLOOKUP(G749,ZemeData!$B$537:$C$548,2,0)</f>
        <v>XII</v>
      </c>
      <c r="J749" s="867" t="str">
        <f>VLOOKUP(D749,ZemeData!$E$524:$F$533,2,0)</f>
        <v xml:space="preserve"> * Ostatní */</v>
      </c>
      <c r="K749" s="868"/>
      <c r="L749" s="888" t="str">
        <f t="shared" si="36"/>
        <v>XII2017 * Ostatní */</v>
      </c>
      <c r="M749" s="979" t="s">
        <v>1526</v>
      </c>
      <c r="N749" s="963">
        <v>8</v>
      </c>
      <c r="O749" s="963" t="s">
        <v>259</v>
      </c>
      <c r="P749" s="950">
        <v>36413413</v>
      </c>
      <c r="Q749" s="950">
        <v>189051</v>
      </c>
      <c r="R749" s="739" t="str">
        <f t="shared" si="37"/>
        <v>12</v>
      </c>
      <c r="S749" s="695" t="str">
        <f t="shared" si="38"/>
        <v>2017</v>
      </c>
      <c r="T749" s="695" t="str">
        <f>VLOOKUP(R749,ZemeData!$B$537:$C$548,2,0)</f>
        <v>XII</v>
      </c>
      <c r="U749" s="695" t="str">
        <f>VLOOKUP(O749,ZemeData!$B$524:$C$533,2,0)</f>
        <v xml:space="preserve"> * Ostatní */</v>
      </c>
      <c r="V749" s="721"/>
    </row>
    <row r="750" spans="1:22" ht="25.5" x14ac:dyDescent="0.2">
      <c r="A750" s="737" t="str">
        <f t="shared" si="33"/>
        <v>XII2017 * Rozvojové země</v>
      </c>
      <c r="B750" s="979" t="s">
        <v>1526</v>
      </c>
      <c r="C750" s="963">
        <v>10</v>
      </c>
      <c r="D750" s="963" t="s">
        <v>260</v>
      </c>
      <c r="E750" s="950">
        <v>140057115</v>
      </c>
      <c r="F750" s="950">
        <v>888753</v>
      </c>
      <c r="G750" s="887" t="str">
        <f t="shared" si="34"/>
        <v>12</v>
      </c>
      <c r="H750" s="867" t="str">
        <f t="shared" si="35"/>
        <v>2017</v>
      </c>
      <c r="I750" s="867" t="str">
        <f>VLOOKUP(G750,ZemeData!$B$537:$C$548,2,0)</f>
        <v>XII</v>
      </c>
      <c r="J750" s="867" t="str">
        <f>VLOOKUP(D750,ZemeData!$E$524:$F$533,2,0)</f>
        <v xml:space="preserve"> * Rozvojové země</v>
      </c>
      <c r="K750" s="868"/>
      <c r="L750" s="888" t="str">
        <f t="shared" si="36"/>
        <v>XII2017 * Rozvojové země</v>
      </c>
      <c r="M750" s="979" t="s">
        <v>1526</v>
      </c>
      <c r="N750" s="963">
        <v>10</v>
      </c>
      <c r="O750" s="963" t="s">
        <v>260</v>
      </c>
      <c r="P750" s="950">
        <v>91589484</v>
      </c>
      <c r="Q750" s="950">
        <v>551244</v>
      </c>
      <c r="R750" s="739" t="str">
        <f t="shared" si="37"/>
        <v>12</v>
      </c>
      <c r="S750" s="695" t="str">
        <f t="shared" si="38"/>
        <v>2017</v>
      </c>
      <c r="T750" s="695" t="str">
        <f>VLOOKUP(R750,ZemeData!$B$537:$C$548,2,0)</f>
        <v>XII</v>
      </c>
      <c r="U750" s="695" t="str">
        <f>VLOOKUP(O750,ZemeData!$B$524:$C$533,2,0)</f>
        <v xml:space="preserve"> * Rozvojové země</v>
      </c>
      <c r="V750" s="721"/>
    </row>
    <row r="751" spans="1:22" ht="25.5" x14ac:dyDescent="0.2">
      <c r="A751" s="737" t="str">
        <f t="shared" si="33"/>
        <v>XII2017 ** Ostatní státy s vyspělou</v>
      </c>
      <c r="B751" s="979" t="s">
        <v>1526</v>
      </c>
      <c r="C751" s="963">
        <v>32</v>
      </c>
      <c r="D751" s="963" t="s">
        <v>256</v>
      </c>
      <c r="E751" s="950">
        <v>106177869</v>
      </c>
      <c r="F751" s="950">
        <v>647706</v>
      </c>
      <c r="G751" s="887" t="str">
        <f t="shared" si="34"/>
        <v>12</v>
      </c>
      <c r="H751" s="867" t="str">
        <f t="shared" si="35"/>
        <v>2017</v>
      </c>
      <c r="I751" s="867" t="str">
        <f>VLOOKUP(G751,ZemeData!$B$537:$C$548,2,0)</f>
        <v>XII</v>
      </c>
      <c r="J751" s="867" t="str">
        <f>VLOOKUP(D751,ZemeData!$E$524:$F$533,2,0)</f>
        <v xml:space="preserve"> ** Ostatní státy s vyspělou</v>
      </c>
      <c r="K751" s="868"/>
      <c r="L751" s="888" t="str">
        <f t="shared" si="36"/>
        <v>XII2017 ** Ostatní státy s vyspělou</v>
      </c>
      <c r="M751" s="979" t="s">
        <v>1526</v>
      </c>
      <c r="N751" s="963">
        <v>32</v>
      </c>
      <c r="O751" s="963" t="s">
        <v>256</v>
      </c>
      <c r="P751" s="950">
        <v>103103598</v>
      </c>
      <c r="Q751" s="950">
        <v>667462</v>
      </c>
      <c r="R751" s="739" t="str">
        <f t="shared" si="37"/>
        <v>12</v>
      </c>
      <c r="S751" s="695" t="str">
        <f t="shared" si="38"/>
        <v>2017</v>
      </c>
      <c r="T751" s="695" t="str">
        <f>VLOOKUP(R751,ZemeData!$B$537:$C$548,2,0)</f>
        <v>XII</v>
      </c>
      <c r="U751" s="695" t="str">
        <f>VLOOKUP(O751,ZemeData!$B$524:$C$533,2,0)</f>
        <v xml:space="preserve"> ** Ostatní státy s vyspělou</v>
      </c>
      <c r="V751" s="721"/>
    </row>
    <row r="752" spans="1:22" ht="51" x14ac:dyDescent="0.2">
      <c r="A752" s="737" t="str">
        <f t="shared" si="33"/>
        <v xml:space="preserve">XII2017 * Společenství </v>
      </c>
      <c r="B752" s="979" t="s">
        <v>1526</v>
      </c>
      <c r="C752" s="963">
        <v>55</v>
      </c>
      <c r="D752" s="963" t="s">
        <v>1701</v>
      </c>
      <c r="E752" s="950">
        <v>1453072219</v>
      </c>
      <c r="F752" s="950">
        <v>506491</v>
      </c>
      <c r="G752" s="887" t="str">
        <f t="shared" si="34"/>
        <v>12</v>
      </c>
      <c r="H752" s="867" t="str">
        <f t="shared" si="35"/>
        <v>2017</v>
      </c>
      <c r="I752" s="867" t="str">
        <f>VLOOKUP(G752,ZemeData!$B$537:$C$548,2,0)</f>
        <v>XII</v>
      </c>
      <c r="J752" s="867" t="str">
        <f>VLOOKUP(D752,ZemeData!$E$524:$F$533,2,0)</f>
        <v xml:space="preserve"> * Společenství </v>
      </c>
      <c r="K752" s="868"/>
      <c r="L752" s="888" t="str">
        <f t="shared" si="36"/>
        <v xml:space="preserve">XII2017 * Společenství </v>
      </c>
      <c r="M752" s="979" t="s">
        <v>1526</v>
      </c>
      <c r="N752" s="963">
        <v>55</v>
      </c>
      <c r="O752" s="963" t="s">
        <v>1701</v>
      </c>
      <c r="P752" s="950">
        <v>68495571</v>
      </c>
      <c r="Q752" s="950">
        <v>425326</v>
      </c>
      <c r="R752" s="739" t="str">
        <f t="shared" si="37"/>
        <v>12</v>
      </c>
      <c r="S752" s="695" t="str">
        <f t="shared" si="38"/>
        <v>2017</v>
      </c>
      <c r="T752" s="695" t="str">
        <f>VLOOKUP(R752,ZemeData!$B$537:$C$548,2,0)</f>
        <v>XII</v>
      </c>
      <c r="U752" s="695" t="str">
        <f>VLOOKUP(O752,ZemeData!$B$524:$C$533,2,0)</f>
        <v xml:space="preserve"> * Společenství </v>
      </c>
      <c r="V752" s="721"/>
    </row>
    <row r="753" spans="1:22" x14ac:dyDescent="0.2">
      <c r="A753" s="737" t="str">
        <f t="shared" si="33"/>
        <v>XII2017 ** Státy EU 28</v>
      </c>
      <c r="B753" s="979" t="s">
        <v>1526</v>
      </c>
      <c r="C753" s="963">
        <v>56</v>
      </c>
      <c r="D753" s="963" t="s">
        <v>257</v>
      </c>
      <c r="E753" s="950">
        <v>3741335665</v>
      </c>
      <c r="F753" s="950">
        <v>7318491</v>
      </c>
      <c r="G753" s="887" t="str">
        <f t="shared" si="34"/>
        <v>12</v>
      </c>
      <c r="H753" s="867" t="str">
        <f t="shared" si="35"/>
        <v>2017</v>
      </c>
      <c r="I753" s="867" t="str">
        <f>VLOOKUP(G753,ZemeData!$B$537:$C$548,2,0)</f>
        <v>XII</v>
      </c>
      <c r="J753" s="867" t="str">
        <f>VLOOKUP(D753,ZemeData!$E$524:$F$533,2,0)</f>
        <v xml:space="preserve"> ** Státy EU 28</v>
      </c>
      <c r="K753" s="868"/>
      <c r="L753" s="888" t="str">
        <f t="shared" si="36"/>
        <v>XII2017 ** Státy EU 28</v>
      </c>
      <c r="M753" s="979" t="s">
        <v>1526</v>
      </c>
      <c r="N753" s="963">
        <v>56</v>
      </c>
      <c r="O753" s="963" t="s">
        <v>257</v>
      </c>
      <c r="P753" s="950">
        <v>4478599495</v>
      </c>
      <c r="Q753" s="950">
        <v>9962686</v>
      </c>
      <c r="R753" s="739" t="str">
        <f t="shared" si="37"/>
        <v>12</v>
      </c>
      <c r="S753" s="695" t="str">
        <f t="shared" si="38"/>
        <v>2017</v>
      </c>
      <c r="T753" s="695" t="str">
        <f>VLOOKUP(R753,ZemeData!$B$537:$C$548,2,0)</f>
        <v>XII</v>
      </c>
      <c r="U753" s="695" t="str">
        <f>VLOOKUP(O753,ZemeData!$B$524:$C$533,2,0)</f>
        <v xml:space="preserve"> ** Státy EU 28</v>
      </c>
      <c r="V753" s="721"/>
    </row>
    <row r="754" spans="1:22" ht="25.5" x14ac:dyDescent="0.2">
      <c r="A754" s="737" t="str">
        <f t="shared" si="33"/>
        <v xml:space="preserve">XII2017 * Státy s vyspělou tržní  </v>
      </c>
      <c r="B754" s="979" t="s">
        <v>1526</v>
      </c>
      <c r="C754" s="963">
        <v>58</v>
      </c>
      <c r="D754" s="963" t="s">
        <v>262</v>
      </c>
      <c r="E754" s="950">
        <v>3875484538</v>
      </c>
      <c r="F754" s="950">
        <v>8106251</v>
      </c>
      <c r="G754" s="887" t="str">
        <f t="shared" si="34"/>
        <v>12</v>
      </c>
      <c r="H754" s="867" t="str">
        <f t="shared" si="35"/>
        <v>2017</v>
      </c>
      <c r="I754" s="867" t="str">
        <f>VLOOKUP(G754,ZemeData!$B$537:$C$548,2,0)</f>
        <v>XII</v>
      </c>
      <c r="J754" s="867" t="str">
        <f>VLOOKUP(D754,ZemeData!$E$524:$F$533,2,0)</f>
        <v xml:space="preserve"> * Státy s vyspělou tržní  </v>
      </c>
      <c r="K754" s="868"/>
      <c r="L754" s="888" t="str">
        <f t="shared" si="36"/>
        <v xml:space="preserve">XII2017 * Státy s vyspělou tržní  </v>
      </c>
      <c r="M754" s="979" t="s">
        <v>1526</v>
      </c>
      <c r="N754" s="963">
        <v>58</v>
      </c>
      <c r="O754" s="963" t="s">
        <v>262</v>
      </c>
      <c r="P754" s="950">
        <v>4613397341</v>
      </c>
      <c r="Q754" s="950">
        <v>10830534</v>
      </c>
      <c r="R754" s="739" t="str">
        <f t="shared" si="37"/>
        <v>12</v>
      </c>
      <c r="S754" s="695" t="str">
        <f t="shared" si="38"/>
        <v>2017</v>
      </c>
      <c r="T754" s="695" t="str">
        <f>VLOOKUP(R754,ZemeData!$B$537:$C$548,2,0)</f>
        <v>XII</v>
      </c>
      <c r="U754" s="695" t="str">
        <f>VLOOKUP(O754,ZemeData!$B$524:$C$533,2,0)</f>
        <v xml:space="preserve"> * Státy s vyspělou tržní  </v>
      </c>
      <c r="V754" s="721"/>
    </row>
    <row r="755" spans="1:22" ht="25.5" x14ac:dyDescent="0.2">
      <c r="A755" s="737" t="str">
        <f t="shared" si="33"/>
        <v xml:space="preserve">XII2017 * Státy s </v>
      </c>
      <c r="B755" s="979" t="s">
        <v>1526</v>
      </c>
      <c r="C755" s="963">
        <v>59</v>
      </c>
      <c r="D755" s="963" t="s">
        <v>263</v>
      </c>
      <c r="E755" s="950">
        <v>17536010</v>
      </c>
      <c r="F755" s="950">
        <v>68230</v>
      </c>
      <c r="G755" s="887" t="str">
        <f t="shared" si="34"/>
        <v>12</v>
      </c>
      <c r="H755" s="867" t="str">
        <f t="shared" si="35"/>
        <v>2017</v>
      </c>
      <c r="I755" s="867" t="str">
        <f>VLOOKUP(G755,ZemeData!$B$537:$C$548,2,0)</f>
        <v>XII</v>
      </c>
      <c r="J755" s="867" t="str">
        <f>VLOOKUP(D755,ZemeData!$E$524:$F$533,2,0)</f>
        <v xml:space="preserve"> * Státy s </v>
      </c>
      <c r="K755" s="868"/>
      <c r="L755" s="888" t="str">
        <f t="shared" si="36"/>
        <v xml:space="preserve">XII2017 * Státy s </v>
      </c>
      <c r="M755" s="979" t="s">
        <v>1526</v>
      </c>
      <c r="N755" s="963">
        <v>59</v>
      </c>
      <c r="O755" s="963" t="s">
        <v>263</v>
      </c>
      <c r="P755" s="950">
        <v>43040209</v>
      </c>
      <c r="Q755" s="950">
        <v>82103</v>
      </c>
      <c r="R755" s="739" t="str">
        <f t="shared" si="37"/>
        <v>12</v>
      </c>
      <c r="S755" s="695" t="str">
        <f t="shared" si="38"/>
        <v>2017</v>
      </c>
      <c r="T755" s="695" t="str">
        <f>VLOOKUP(R755,ZemeData!$B$537:$C$548,2,0)</f>
        <v>XII</v>
      </c>
      <c r="U755" s="695" t="str">
        <f>VLOOKUP(O755,ZemeData!$B$524:$C$533,2,0)</f>
        <v xml:space="preserve"> * Státy s </v>
      </c>
      <c r="V755" s="721"/>
    </row>
    <row r="756" spans="1:22" x14ac:dyDescent="0.2">
      <c r="A756" s="737" t="str">
        <f t="shared" si="33"/>
        <v>I2018 * Nespecifikováno</v>
      </c>
      <c r="B756" s="979" t="s">
        <v>1530</v>
      </c>
      <c r="C756" s="963">
        <v>0</v>
      </c>
      <c r="D756" s="963" t="s">
        <v>258</v>
      </c>
      <c r="E756" s="950">
        <v>101806583</v>
      </c>
      <c r="F756" s="950">
        <v>78288</v>
      </c>
      <c r="G756" s="887" t="str">
        <f t="shared" si="34"/>
        <v>01</v>
      </c>
      <c r="H756" s="867" t="str">
        <f t="shared" si="35"/>
        <v>2018</v>
      </c>
      <c r="I756" s="867" t="str">
        <f>VLOOKUP(G756,ZemeData!$B$537:$C$548,2,0)</f>
        <v>I</v>
      </c>
      <c r="J756" s="867" t="str">
        <f>VLOOKUP(D756,ZemeData!$E$524:$F$533,2,0)</f>
        <v xml:space="preserve"> * Nespecifikováno</v>
      </c>
      <c r="K756" s="868"/>
      <c r="L756" s="888" t="str">
        <f t="shared" si="36"/>
        <v>I2018 * Nespecifikováno</v>
      </c>
      <c r="M756" s="979" t="s">
        <v>1530</v>
      </c>
      <c r="N756" s="963">
        <v>0</v>
      </c>
      <c r="O756" s="963" t="s">
        <v>258</v>
      </c>
      <c r="P756" s="950">
        <v>11297935</v>
      </c>
      <c r="Q756" s="950">
        <v>6908</v>
      </c>
      <c r="R756" s="739" t="str">
        <f t="shared" si="37"/>
        <v>01</v>
      </c>
      <c r="S756" s="695" t="str">
        <f t="shared" si="38"/>
        <v>2018</v>
      </c>
      <c r="T756" s="695" t="str">
        <f>VLOOKUP(R756,ZemeData!$B$537:$C$548,2,0)</f>
        <v>I</v>
      </c>
      <c r="U756" s="695" t="str">
        <f>VLOOKUP(O756,ZemeData!$B$524:$C$533,2,0)</f>
        <v xml:space="preserve"> * Nespecifikováno</v>
      </c>
      <c r="V756" s="721"/>
    </row>
    <row r="757" spans="1:22" x14ac:dyDescent="0.2">
      <c r="A757" s="737" t="str">
        <f t="shared" si="33"/>
        <v>I2018 ** Státy ESVO</v>
      </c>
      <c r="B757" s="979" t="s">
        <v>1530</v>
      </c>
      <c r="C757" s="963">
        <v>2</v>
      </c>
      <c r="D757" s="963" t="s">
        <v>254</v>
      </c>
      <c r="E757" s="950">
        <v>28822122</v>
      </c>
      <c r="F757" s="950">
        <v>132845</v>
      </c>
      <c r="G757" s="887" t="str">
        <f t="shared" si="34"/>
        <v>01</v>
      </c>
      <c r="H757" s="867" t="str">
        <f t="shared" si="35"/>
        <v>2018</v>
      </c>
      <c r="I757" s="867" t="str">
        <f>VLOOKUP(G757,ZemeData!$B$537:$C$548,2,0)</f>
        <v>I</v>
      </c>
      <c r="J757" s="867" t="str">
        <f>VLOOKUP(D757,ZemeData!$E$524:$F$533,2,0)</f>
        <v xml:space="preserve"> ** Státy ESVO</v>
      </c>
      <c r="K757" s="868"/>
      <c r="L757" s="888" t="str">
        <f t="shared" si="36"/>
        <v>I2018 ** Státy ESVO</v>
      </c>
      <c r="M757" s="979" t="s">
        <v>1530</v>
      </c>
      <c r="N757" s="963">
        <v>2</v>
      </c>
      <c r="O757" s="963" t="s">
        <v>254</v>
      </c>
      <c r="P757" s="950">
        <v>47727260</v>
      </c>
      <c r="Q757" s="950">
        <v>260228</v>
      </c>
      <c r="R757" s="739" t="str">
        <f t="shared" si="37"/>
        <v>01</v>
      </c>
      <c r="S757" s="695" t="str">
        <f t="shared" si="38"/>
        <v>2018</v>
      </c>
      <c r="T757" s="695" t="str">
        <f>VLOOKUP(R757,ZemeData!$B$537:$C$548,2,0)</f>
        <v>I</v>
      </c>
      <c r="U757" s="695" t="str">
        <f>VLOOKUP(O757,ZemeData!$B$524:$C$533,2,0)</f>
        <v xml:space="preserve"> ** Státy ESVO</v>
      </c>
      <c r="V757" s="721"/>
    </row>
    <row r="758" spans="1:22" x14ac:dyDescent="0.2">
      <c r="A758" s="737" t="str">
        <f t="shared" si="33"/>
        <v>I2018 Dovoz ze zemí OECD</v>
      </c>
      <c r="B758" s="979" t="s">
        <v>1530</v>
      </c>
      <c r="C758" s="963">
        <v>4</v>
      </c>
      <c r="D758" s="963" t="s">
        <v>255</v>
      </c>
      <c r="E758" s="950">
        <v>4233749373</v>
      </c>
      <c r="F758" s="950">
        <v>9329299</v>
      </c>
      <c r="G758" s="887" t="str">
        <f t="shared" si="34"/>
        <v>01</v>
      </c>
      <c r="H758" s="867" t="str">
        <f t="shared" si="35"/>
        <v>2018</v>
      </c>
      <c r="I758" s="867" t="str">
        <f>VLOOKUP(G758,ZemeData!$B$537:$C$548,2,0)</f>
        <v>I</v>
      </c>
      <c r="J758" s="867" t="str">
        <f>VLOOKUP(D758,ZemeData!$E$524:$F$533,2,0)</f>
        <v xml:space="preserve"> Dovoz ze zemí OECD</v>
      </c>
      <c r="K758" s="868"/>
      <c r="L758" s="888" t="str">
        <f t="shared" si="36"/>
        <v>I2018 Vývoz do zemí OECD</v>
      </c>
      <c r="M758" s="979" t="s">
        <v>1530</v>
      </c>
      <c r="N758" s="963">
        <v>4</v>
      </c>
      <c r="O758" s="963" t="s">
        <v>255</v>
      </c>
      <c r="P758" s="950">
        <v>5317427361</v>
      </c>
      <c r="Q758" s="950">
        <v>12923065</v>
      </c>
      <c r="R758" s="739" t="str">
        <f t="shared" si="37"/>
        <v>01</v>
      </c>
      <c r="S758" s="695" t="str">
        <f t="shared" si="38"/>
        <v>2018</v>
      </c>
      <c r="T758" s="695" t="str">
        <f>VLOOKUP(R758,ZemeData!$B$537:$C$548,2,0)</f>
        <v>I</v>
      </c>
      <c r="U758" s="695" t="str">
        <f>VLOOKUP(O758,ZemeData!$B$524:$C$533,2,0)</f>
        <v xml:space="preserve"> Vývoz do zemí OECD</v>
      </c>
      <c r="V758" s="721"/>
    </row>
    <row r="759" spans="1:22" x14ac:dyDescent="0.2">
      <c r="A759" s="737" t="str">
        <f t="shared" si="33"/>
        <v>I2018 * Ostatní */</v>
      </c>
      <c r="B759" s="979" t="s">
        <v>1530</v>
      </c>
      <c r="C759" s="963">
        <v>8</v>
      </c>
      <c r="D759" s="963" t="s">
        <v>259</v>
      </c>
      <c r="E759" s="950">
        <v>131983937</v>
      </c>
      <c r="F759" s="950">
        <v>2041021</v>
      </c>
      <c r="G759" s="887" t="str">
        <f t="shared" si="34"/>
        <v>01</v>
      </c>
      <c r="H759" s="867" t="str">
        <f t="shared" si="35"/>
        <v>2018</v>
      </c>
      <c r="I759" s="867" t="str">
        <f>VLOOKUP(G759,ZemeData!$B$537:$C$548,2,0)</f>
        <v>I</v>
      </c>
      <c r="J759" s="867" t="str">
        <f>VLOOKUP(D759,ZemeData!$E$524:$F$533,2,0)</f>
        <v xml:space="preserve"> * Ostatní */</v>
      </c>
      <c r="K759" s="868"/>
      <c r="L759" s="888" t="str">
        <f t="shared" si="36"/>
        <v>I2018 * Ostatní */</v>
      </c>
      <c r="M759" s="979" t="s">
        <v>1530</v>
      </c>
      <c r="N759" s="963">
        <v>8</v>
      </c>
      <c r="O759" s="963" t="s">
        <v>259</v>
      </c>
      <c r="P759" s="950">
        <v>39365186</v>
      </c>
      <c r="Q759" s="950">
        <v>189517</v>
      </c>
      <c r="R759" s="739" t="str">
        <f t="shared" si="37"/>
        <v>01</v>
      </c>
      <c r="S759" s="695" t="str">
        <f t="shared" si="38"/>
        <v>2018</v>
      </c>
      <c r="T759" s="695" t="str">
        <f>VLOOKUP(R759,ZemeData!$B$537:$C$548,2,0)</f>
        <v>I</v>
      </c>
      <c r="U759" s="695" t="str">
        <f>VLOOKUP(O759,ZemeData!$B$524:$C$533,2,0)</f>
        <v xml:space="preserve"> * Ostatní */</v>
      </c>
      <c r="V759" s="721"/>
    </row>
    <row r="760" spans="1:22" ht="25.5" x14ac:dyDescent="0.2">
      <c r="A760" s="737" t="str">
        <f t="shared" si="33"/>
        <v>I2018 * Rozvojové země</v>
      </c>
      <c r="B760" s="979" t="s">
        <v>1530</v>
      </c>
      <c r="C760" s="963">
        <v>10</v>
      </c>
      <c r="D760" s="963" t="s">
        <v>260</v>
      </c>
      <c r="E760" s="950">
        <v>220482878</v>
      </c>
      <c r="F760" s="950">
        <v>1136455</v>
      </c>
      <c r="G760" s="887" t="str">
        <f t="shared" si="34"/>
        <v>01</v>
      </c>
      <c r="H760" s="867" t="str">
        <f t="shared" si="35"/>
        <v>2018</v>
      </c>
      <c r="I760" s="867" t="str">
        <f>VLOOKUP(G760,ZemeData!$B$537:$C$548,2,0)</f>
        <v>I</v>
      </c>
      <c r="J760" s="867" t="str">
        <f>VLOOKUP(D760,ZemeData!$E$524:$F$533,2,0)</f>
        <v xml:space="preserve"> * Rozvojové země</v>
      </c>
      <c r="K760" s="868"/>
      <c r="L760" s="888" t="str">
        <f t="shared" si="36"/>
        <v>I2018 * Rozvojové země</v>
      </c>
      <c r="M760" s="979" t="s">
        <v>1530</v>
      </c>
      <c r="N760" s="963">
        <v>10</v>
      </c>
      <c r="O760" s="963" t="s">
        <v>260</v>
      </c>
      <c r="P760" s="950">
        <v>106845196</v>
      </c>
      <c r="Q760" s="950">
        <v>534213</v>
      </c>
      <c r="R760" s="739" t="str">
        <f t="shared" si="37"/>
        <v>01</v>
      </c>
      <c r="S760" s="695" t="str">
        <f t="shared" si="38"/>
        <v>2018</v>
      </c>
      <c r="T760" s="695" t="str">
        <f>VLOOKUP(R760,ZemeData!$B$537:$C$548,2,0)</f>
        <v>I</v>
      </c>
      <c r="U760" s="695" t="str">
        <f>VLOOKUP(O760,ZemeData!$B$524:$C$533,2,0)</f>
        <v xml:space="preserve"> * Rozvojové země</v>
      </c>
      <c r="V760" s="721"/>
    </row>
    <row r="761" spans="1:22" ht="25.5" x14ac:dyDescent="0.2">
      <c r="A761" s="737" t="str">
        <f t="shared" si="33"/>
        <v>I2018 ** Ostatní státy s vyspělou</v>
      </c>
      <c r="B761" s="979" t="s">
        <v>1530</v>
      </c>
      <c r="C761" s="963">
        <v>32</v>
      </c>
      <c r="D761" s="963" t="s">
        <v>256</v>
      </c>
      <c r="E761" s="950">
        <v>147440775</v>
      </c>
      <c r="F761" s="950">
        <v>795742</v>
      </c>
      <c r="G761" s="887" t="str">
        <f t="shared" si="34"/>
        <v>01</v>
      </c>
      <c r="H761" s="867" t="str">
        <f t="shared" si="35"/>
        <v>2018</v>
      </c>
      <c r="I761" s="867" t="str">
        <f>VLOOKUP(G761,ZemeData!$B$537:$C$548,2,0)</f>
        <v>I</v>
      </c>
      <c r="J761" s="867" t="str">
        <f>VLOOKUP(D761,ZemeData!$E$524:$F$533,2,0)</f>
        <v xml:space="preserve"> ** Ostatní státy s vyspělou</v>
      </c>
      <c r="K761" s="868"/>
      <c r="L761" s="888" t="str">
        <f t="shared" si="36"/>
        <v>I2018 ** Ostatní státy s vyspělou</v>
      </c>
      <c r="M761" s="979" t="s">
        <v>1530</v>
      </c>
      <c r="N761" s="963">
        <v>32</v>
      </c>
      <c r="O761" s="963" t="s">
        <v>256</v>
      </c>
      <c r="P761" s="950">
        <v>109516591</v>
      </c>
      <c r="Q761" s="950">
        <v>755025</v>
      </c>
      <c r="R761" s="739" t="str">
        <f t="shared" si="37"/>
        <v>01</v>
      </c>
      <c r="S761" s="695" t="str">
        <f t="shared" si="38"/>
        <v>2018</v>
      </c>
      <c r="T761" s="695" t="str">
        <f>VLOOKUP(R761,ZemeData!$B$537:$C$548,2,0)</f>
        <v>I</v>
      </c>
      <c r="U761" s="695" t="str">
        <f>VLOOKUP(O761,ZemeData!$B$524:$C$533,2,0)</f>
        <v xml:space="preserve"> ** Ostatní státy s vyspělou</v>
      </c>
      <c r="V761" s="721"/>
    </row>
    <row r="762" spans="1:22" ht="51" x14ac:dyDescent="0.2">
      <c r="A762" s="737" t="str">
        <f t="shared" si="33"/>
        <v xml:space="preserve">I2018 * Společenství </v>
      </c>
      <c r="B762" s="979" t="s">
        <v>1530</v>
      </c>
      <c r="C762" s="963">
        <v>55</v>
      </c>
      <c r="D762" s="963" t="s">
        <v>1701</v>
      </c>
      <c r="E762" s="950">
        <v>1524523287</v>
      </c>
      <c r="F762" s="950">
        <v>485795</v>
      </c>
      <c r="G762" s="887" t="str">
        <f t="shared" si="34"/>
        <v>01</v>
      </c>
      <c r="H762" s="867" t="str">
        <f t="shared" si="35"/>
        <v>2018</v>
      </c>
      <c r="I762" s="867" t="str">
        <f>VLOOKUP(G762,ZemeData!$B$537:$C$548,2,0)</f>
        <v>I</v>
      </c>
      <c r="J762" s="867" t="str">
        <f>VLOOKUP(D762,ZemeData!$E$524:$F$533,2,0)</f>
        <v xml:space="preserve"> * Společenství </v>
      </c>
      <c r="K762" s="868"/>
      <c r="L762" s="888" t="str">
        <f t="shared" si="36"/>
        <v xml:space="preserve">I2018 * Společenství </v>
      </c>
      <c r="M762" s="979" t="s">
        <v>1530</v>
      </c>
      <c r="N762" s="963">
        <v>55</v>
      </c>
      <c r="O762" s="963" t="s">
        <v>1701</v>
      </c>
      <c r="P762" s="950">
        <v>71553712</v>
      </c>
      <c r="Q762" s="950">
        <v>375769</v>
      </c>
      <c r="R762" s="739" t="str">
        <f t="shared" si="37"/>
        <v>01</v>
      </c>
      <c r="S762" s="695" t="str">
        <f t="shared" si="38"/>
        <v>2018</v>
      </c>
      <c r="T762" s="695" t="str">
        <f>VLOOKUP(R762,ZemeData!$B$537:$C$548,2,0)</f>
        <v>I</v>
      </c>
      <c r="U762" s="695" t="str">
        <f>VLOOKUP(O762,ZemeData!$B$524:$C$533,2,0)</f>
        <v xml:space="preserve"> * Společenství </v>
      </c>
      <c r="V762" s="721"/>
    </row>
    <row r="763" spans="1:22" x14ac:dyDescent="0.2">
      <c r="A763" s="737" t="str">
        <f t="shared" si="33"/>
        <v>I2018 ** Státy EU 28</v>
      </c>
      <c r="B763" s="979" t="s">
        <v>1530</v>
      </c>
      <c r="C763" s="963">
        <v>56</v>
      </c>
      <c r="D763" s="963" t="s">
        <v>257</v>
      </c>
      <c r="E763" s="950">
        <v>4081479524</v>
      </c>
      <c r="F763" s="950">
        <v>8297922</v>
      </c>
      <c r="G763" s="887" t="str">
        <f t="shared" si="34"/>
        <v>01</v>
      </c>
      <c r="H763" s="867" t="str">
        <f t="shared" si="35"/>
        <v>2018</v>
      </c>
      <c r="I763" s="867" t="str">
        <f>VLOOKUP(G763,ZemeData!$B$537:$C$548,2,0)</f>
        <v>I</v>
      </c>
      <c r="J763" s="867" t="str">
        <f>VLOOKUP(D763,ZemeData!$E$524:$F$533,2,0)</f>
        <v xml:space="preserve"> ** Státy EU 28</v>
      </c>
      <c r="K763" s="868"/>
      <c r="L763" s="888" t="str">
        <f t="shared" si="36"/>
        <v>I2018 ** Státy EU 28</v>
      </c>
      <c r="M763" s="979" t="s">
        <v>1530</v>
      </c>
      <c r="N763" s="963">
        <v>56</v>
      </c>
      <c r="O763" s="963" t="s">
        <v>257</v>
      </c>
      <c r="P763" s="950">
        <v>5268888081</v>
      </c>
      <c r="Q763" s="950">
        <v>12255810</v>
      </c>
      <c r="R763" s="739" t="str">
        <f t="shared" si="37"/>
        <v>01</v>
      </c>
      <c r="S763" s="695" t="str">
        <f t="shared" si="38"/>
        <v>2018</v>
      </c>
      <c r="T763" s="695" t="str">
        <f>VLOOKUP(R763,ZemeData!$B$537:$C$548,2,0)</f>
        <v>I</v>
      </c>
      <c r="U763" s="695" t="str">
        <f>VLOOKUP(O763,ZemeData!$B$524:$C$533,2,0)</f>
        <v xml:space="preserve"> ** Státy EU 28</v>
      </c>
      <c r="V763" s="721"/>
    </row>
    <row r="764" spans="1:22" ht="25.5" x14ac:dyDescent="0.2">
      <c r="A764" s="737" t="str">
        <f t="shared" si="33"/>
        <v xml:space="preserve">I2018 * Státy s vyspělou tržní  </v>
      </c>
      <c r="B764" s="979" t="s">
        <v>1530</v>
      </c>
      <c r="C764" s="963">
        <v>58</v>
      </c>
      <c r="D764" s="963" t="s">
        <v>262</v>
      </c>
      <c r="E764" s="950">
        <v>4257742421</v>
      </c>
      <c r="F764" s="950">
        <v>9226510</v>
      </c>
      <c r="G764" s="887" t="str">
        <f t="shared" si="34"/>
        <v>01</v>
      </c>
      <c r="H764" s="867" t="str">
        <f t="shared" si="35"/>
        <v>2018</v>
      </c>
      <c r="I764" s="867" t="str">
        <f>VLOOKUP(G764,ZemeData!$B$537:$C$548,2,0)</f>
        <v>I</v>
      </c>
      <c r="J764" s="867" t="str">
        <f>VLOOKUP(D764,ZemeData!$E$524:$F$533,2,0)</f>
        <v xml:space="preserve"> * Státy s vyspělou tržní  </v>
      </c>
      <c r="K764" s="868"/>
      <c r="L764" s="888" t="str">
        <f t="shared" si="36"/>
        <v xml:space="preserve">I2018 * Státy s vyspělou tržní  </v>
      </c>
      <c r="M764" s="979" t="s">
        <v>1530</v>
      </c>
      <c r="N764" s="963">
        <v>58</v>
      </c>
      <c r="O764" s="963" t="s">
        <v>262</v>
      </c>
      <c r="P764" s="950">
        <v>5426131932</v>
      </c>
      <c r="Q764" s="950">
        <v>13271063</v>
      </c>
      <c r="R764" s="739" t="str">
        <f t="shared" si="37"/>
        <v>01</v>
      </c>
      <c r="S764" s="695" t="str">
        <f t="shared" si="38"/>
        <v>2018</v>
      </c>
      <c r="T764" s="695" t="str">
        <f>VLOOKUP(R764,ZemeData!$B$537:$C$548,2,0)</f>
        <v>I</v>
      </c>
      <c r="U764" s="695" t="str">
        <f>VLOOKUP(O764,ZemeData!$B$524:$C$533,2,0)</f>
        <v xml:space="preserve"> * Státy s vyspělou tržní  </v>
      </c>
      <c r="V764" s="721"/>
    </row>
    <row r="765" spans="1:22" ht="25.5" x14ac:dyDescent="0.2">
      <c r="A765" s="737" t="str">
        <f t="shared" ref="A765:A828" si="39">CONCATENATE(I765,H765,J765)</f>
        <v xml:space="preserve">I2018 * Státy s </v>
      </c>
      <c r="B765" s="979" t="s">
        <v>1530</v>
      </c>
      <c r="C765" s="963">
        <v>59</v>
      </c>
      <c r="D765" s="963" t="s">
        <v>263</v>
      </c>
      <c r="E765" s="950">
        <v>27814154</v>
      </c>
      <c r="F765" s="950">
        <v>70240</v>
      </c>
      <c r="G765" s="887" t="str">
        <f t="shared" ref="G765:G828" si="40">LEFT(B765,2)</f>
        <v>01</v>
      </c>
      <c r="H765" s="867" t="str">
        <f t="shared" ref="H765:H828" si="41">RIGHT(B765,4)</f>
        <v>2018</v>
      </c>
      <c r="I765" s="867" t="str">
        <f>VLOOKUP(G765,ZemeData!$B$537:$C$548,2,0)</f>
        <v>I</v>
      </c>
      <c r="J765" s="867" t="str">
        <f>VLOOKUP(D765,ZemeData!$E$524:$F$533,2,0)</f>
        <v xml:space="preserve"> * Státy s </v>
      </c>
      <c r="K765" s="868"/>
      <c r="L765" s="888" t="str">
        <f t="shared" ref="L765:L828" si="42">CONCATENATE(T765,S765,U765)</f>
        <v xml:space="preserve">I2018 * Státy s </v>
      </c>
      <c r="M765" s="979" t="s">
        <v>1530</v>
      </c>
      <c r="N765" s="963">
        <v>59</v>
      </c>
      <c r="O765" s="963" t="s">
        <v>263</v>
      </c>
      <c r="P765" s="950">
        <v>30676569</v>
      </c>
      <c r="Q765" s="950">
        <v>83339</v>
      </c>
      <c r="R765" s="739" t="str">
        <f t="shared" ref="R765:R828" si="43">LEFT(M765,2)</f>
        <v>01</v>
      </c>
      <c r="S765" s="695" t="str">
        <f t="shared" ref="S765:S828" si="44">RIGHT(M765,4)</f>
        <v>2018</v>
      </c>
      <c r="T765" s="695" t="str">
        <f>VLOOKUP(R765,ZemeData!$B$537:$C$548,2,0)</f>
        <v>I</v>
      </c>
      <c r="U765" s="695" t="str">
        <f>VLOOKUP(O765,ZemeData!$B$524:$C$533,2,0)</f>
        <v xml:space="preserve"> * Státy s </v>
      </c>
      <c r="V765" s="721"/>
    </row>
    <row r="766" spans="1:22" x14ac:dyDescent="0.2">
      <c r="A766" s="737" t="str">
        <f t="shared" si="39"/>
        <v>II2018 * Nespecifikováno</v>
      </c>
      <c r="B766" s="979" t="s">
        <v>1531</v>
      </c>
      <c r="C766" s="963">
        <v>0</v>
      </c>
      <c r="D766" s="963" t="s">
        <v>258</v>
      </c>
      <c r="E766" s="950">
        <v>101483060</v>
      </c>
      <c r="F766" s="950">
        <v>77453</v>
      </c>
      <c r="G766" s="887" t="str">
        <f t="shared" si="40"/>
        <v>02</v>
      </c>
      <c r="H766" s="867" t="str">
        <f t="shared" si="41"/>
        <v>2018</v>
      </c>
      <c r="I766" s="867" t="str">
        <f>VLOOKUP(G766,ZemeData!$B$537:$C$548,2,0)</f>
        <v>II</v>
      </c>
      <c r="J766" s="867" t="str">
        <f>VLOOKUP(D766,ZemeData!$E$524:$F$533,2,0)</f>
        <v xml:space="preserve"> * Nespecifikováno</v>
      </c>
      <c r="K766" s="868"/>
      <c r="L766" s="888" t="str">
        <f t="shared" si="42"/>
        <v>II2018 * Nespecifikováno</v>
      </c>
      <c r="M766" s="979" t="s">
        <v>1531</v>
      </c>
      <c r="N766" s="963">
        <v>0</v>
      </c>
      <c r="O766" s="963" t="s">
        <v>258</v>
      </c>
      <c r="P766" s="950">
        <v>10010072</v>
      </c>
      <c r="Q766" s="950">
        <v>6430</v>
      </c>
      <c r="R766" s="739" t="str">
        <f t="shared" si="43"/>
        <v>02</v>
      </c>
      <c r="S766" s="695" t="str">
        <f t="shared" si="44"/>
        <v>2018</v>
      </c>
      <c r="T766" s="695" t="str">
        <f>VLOOKUP(R766,ZemeData!$B$537:$C$548,2,0)</f>
        <v>II</v>
      </c>
      <c r="U766" s="695" t="str">
        <f>VLOOKUP(O766,ZemeData!$B$524:$C$533,2,0)</f>
        <v xml:space="preserve"> * Nespecifikováno</v>
      </c>
      <c r="V766" s="721"/>
    </row>
    <row r="767" spans="1:22" x14ac:dyDescent="0.2">
      <c r="A767" s="737" t="str">
        <f t="shared" si="39"/>
        <v>II2018 ** Státy ESVO</v>
      </c>
      <c r="B767" s="979" t="s">
        <v>1531</v>
      </c>
      <c r="C767" s="963">
        <v>2</v>
      </c>
      <c r="D767" s="963" t="s">
        <v>254</v>
      </c>
      <c r="E767" s="950">
        <v>31321371</v>
      </c>
      <c r="F767" s="950">
        <v>140128</v>
      </c>
      <c r="G767" s="887" t="str">
        <f t="shared" si="40"/>
        <v>02</v>
      </c>
      <c r="H767" s="867" t="str">
        <f t="shared" si="41"/>
        <v>2018</v>
      </c>
      <c r="I767" s="867" t="str">
        <f>VLOOKUP(G767,ZemeData!$B$537:$C$548,2,0)</f>
        <v>II</v>
      </c>
      <c r="J767" s="867" t="str">
        <f>VLOOKUP(D767,ZemeData!$E$524:$F$533,2,0)</f>
        <v xml:space="preserve"> ** Státy ESVO</v>
      </c>
      <c r="K767" s="868"/>
      <c r="L767" s="888" t="str">
        <f t="shared" si="42"/>
        <v>II2018 ** Státy ESVO</v>
      </c>
      <c r="M767" s="979" t="s">
        <v>1531</v>
      </c>
      <c r="N767" s="963">
        <v>2</v>
      </c>
      <c r="O767" s="963" t="s">
        <v>254</v>
      </c>
      <c r="P767" s="950">
        <v>47367640</v>
      </c>
      <c r="Q767" s="950">
        <v>246857</v>
      </c>
      <c r="R767" s="739" t="str">
        <f t="shared" si="43"/>
        <v>02</v>
      </c>
      <c r="S767" s="695" t="str">
        <f t="shared" si="44"/>
        <v>2018</v>
      </c>
      <c r="T767" s="695" t="str">
        <f>VLOOKUP(R767,ZemeData!$B$537:$C$548,2,0)</f>
        <v>II</v>
      </c>
      <c r="U767" s="695" t="str">
        <f>VLOOKUP(O767,ZemeData!$B$524:$C$533,2,0)</f>
        <v xml:space="preserve"> ** Státy ESVO</v>
      </c>
      <c r="V767" s="721"/>
    </row>
    <row r="768" spans="1:22" x14ac:dyDescent="0.2">
      <c r="A768" s="737" t="str">
        <f t="shared" si="39"/>
        <v>II2018 Dovoz ze zemí OECD</v>
      </c>
      <c r="B768" s="979" t="s">
        <v>1531</v>
      </c>
      <c r="C768" s="963">
        <v>4</v>
      </c>
      <c r="D768" s="963" t="s">
        <v>255</v>
      </c>
      <c r="E768" s="950">
        <v>4051636486</v>
      </c>
      <c r="F768" s="950">
        <v>8766708</v>
      </c>
      <c r="G768" s="887" t="str">
        <f t="shared" si="40"/>
        <v>02</v>
      </c>
      <c r="H768" s="867" t="str">
        <f t="shared" si="41"/>
        <v>2018</v>
      </c>
      <c r="I768" s="867" t="str">
        <f>VLOOKUP(G768,ZemeData!$B$537:$C$548,2,0)</f>
        <v>II</v>
      </c>
      <c r="J768" s="867" t="str">
        <f>VLOOKUP(D768,ZemeData!$E$524:$F$533,2,0)</f>
        <v xml:space="preserve"> Dovoz ze zemí OECD</v>
      </c>
      <c r="K768" s="868"/>
      <c r="L768" s="888" t="str">
        <f t="shared" si="42"/>
        <v>II2018 Vývoz do zemí OECD</v>
      </c>
      <c r="M768" s="979" t="s">
        <v>1531</v>
      </c>
      <c r="N768" s="963">
        <v>4</v>
      </c>
      <c r="O768" s="963" t="s">
        <v>255</v>
      </c>
      <c r="P768" s="950">
        <v>7073734651</v>
      </c>
      <c r="Q768" s="950">
        <v>11861377</v>
      </c>
      <c r="R768" s="739" t="str">
        <f t="shared" si="43"/>
        <v>02</v>
      </c>
      <c r="S768" s="695" t="str">
        <f t="shared" si="44"/>
        <v>2018</v>
      </c>
      <c r="T768" s="695" t="str">
        <f>VLOOKUP(R768,ZemeData!$B$537:$C$548,2,0)</f>
        <v>II</v>
      </c>
      <c r="U768" s="695" t="str">
        <f>VLOOKUP(O768,ZemeData!$B$524:$C$533,2,0)</f>
        <v xml:space="preserve"> Vývoz do zemí OECD</v>
      </c>
      <c r="V768" s="721"/>
    </row>
    <row r="769" spans="1:22" x14ac:dyDescent="0.2">
      <c r="A769" s="737" t="str">
        <f t="shared" si="39"/>
        <v>II2018 * Ostatní */</v>
      </c>
      <c r="B769" s="979" t="s">
        <v>1531</v>
      </c>
      <c r="C769" s="963">
        <v>8</v>
      </c>
      <c r="D769" s="963" t="s">
        <v>259</v>
      </c>
      <c r="E769" s="950">
        <v>111672005</v>
      </c>
      <c r="F769" s="950">
        <v>1434591</v>
      </c>
      <c r="G769" s="887" t="str">
        <f t="shared" si="40"/>
        <v>02</v>
      </c>
      <c r="H769" s="867" t="str">
        <f t="shared" si="41"/>
        <v>2018</v>
      </c>
      <c r="I769" s="867" t="str">
        <f>VLOOKUP(G769,ZemeData!$B$537:$C$548,2,0)</f>
        <v>II</v>
      </c>
      <c r="J769" s="867" t="str">
        <f>VLOOKUP(D769,ZemeData!$E$524:$F$533,2,0)</f>
        <v xml:space="preserve"> * Ostatní */</v>
      </c>
      <c r="K769" s="868"/>
      <c r="L769" s="888" t="str">
        <f t="shared" si="42"/>
        <v>II2018 * Ostatní */</v>
      </c>
      <c r="M769" s="979" t="s">
        <v>1531</v>
      </c>
      <c r="N769" s="963">
        <v>8</v>
      </c>
      <c r="O769" s="963" t="s">
        <v>259</v>
      </c>
      <c r="P769" s="950">
        <v>35049958</v>
      </c>
      <c r="Q769" s="950">
        <v>179442</v>
      </c>
      <c r="R769" s="739" t="str">
        <f t="shared" si="43"/>
        <v>02</v>
      </c>
      <c r="S769" s="695" t="str">
        <f t="shared" si="44"/>
        <v>2018</v>
      </c>
      <c r="T769" s="695" t="str">
        <f>VLOOKUP(R769,ZemeData!$B$537:$C$548,2,0)</f>
        <v>II</v>
      </c>
      <c r="U769" s="695" t="str">
        <f>VLOOKUP(O769,ZemeData!$B$524:$C$533,2,0)</f>
        <v xml:space="preserve"> * Ostatní */</v>
      </c>
      <c r="V769" s="721"/>
    </row>
    <row r="770" spans="1:22" ht="25.5" x14ac:dyDescent="0.2">
      <c r="A770" s="737" t="str">
        <f t="shared" si="39"/>
        <v>II2018 * Rozvojové země</v>
      </c>
      <c r="B770" s="979" t="s">
        <v>1531</v>
      </c>
      <c r="C770" s="963">
        <v>10</v>
      </c>
      <c r="D770" s="963" t="s">
        <v>260</v>
      </c>
      <c r="E770" s="950">
        <v>213488744</v>
      </c>
      <c r="F770" s="950">
        <v>1015393</v>
      </c>
      <c r="G770" s="887" t="str">
        <f t="shared" si="40"/>
        <v>02</v>
      </c>
      <c r="H770" s="867" t="str">
        <f t="shared" si="41"/>
        <v>2018</v>
      </c>
      <c r="I770" s="867" t="str">
        <f>VLOOKUP(G770,ZemeData!$B$537:$C$548,2,0)</f>
        <v>II</v>
      </c>
      <c r="J770" s="867" t="str">
        <f>VLOOKUP(D770,ZemeData!$E$524:$F$533,2,0)</f>
        <v xml:space="preserve"> * Rozvojové země</v>
      </c>
      <c r="K770" s="868"/>
      <c r="L770" s="888" t="str">
        <f t="shared" si="42"/>
        <v>II2018 * Rozvojové země</v>
      </c>
      <c r="M770" s="979" t="s">
        <v>1531</v>
      </c>
      <c r="N770" s="963">
        <v>10</v>
      </c>
      <c r="O770" s="963" t="s">
        <v>260</v>
      </c>
      <c r="P770" s="950">
        <v>102082549</v>
      </c>
      <c r="Q770" s="950">
        <v>494141</v>
      </c>
      <c r="R770" s="739" t="str">
        <f t="shared" si="43"/>
        <v>02</v>
      </c>
      <c r="S770" s="695" t="str">
        <f t="shared" si="44"/>
        <v>2018</v>
      </c>
      <c r="T770" s="695" t="str">
        <f>VLOOKUP(R770,ZemeData!$B$537:$C$548,2,0)</f>
        <v>II</v>
      </c>
      <c r="U770" s="695" t="str">
        <f>VLOOKUP(O770,ZemeData!$B$524:$C$533,2,0)</f>
        <v xml:space="preserve"> * Rozvojové země</v>
      </c>
      <c r="V770" s="721"/>
    </row>
    <row r="771" spans="1:22" ht="25.5" x14ac:dyDescent="0.2">
      <c r="A771" s="737" t="str">
        <f t="shared" si="39"/>
        <v>II2018 ** Ostatní státy s vyspělou</v>
      </c>
      <c r="B771" s="979" t="s">
        <v>1531</v>
      </c>
      <c r="C771" s="963">
        <v>32</v>
      </c>
      <c r="D771" s="963" t="s">
        <v>256</v>
      </c>
      <c r="E771" s="950">
        <v>110925679</v>
      </c>
      <c r="F771" s="950">
        <v>637722</v>
      </c>
      <c r="G771" s="887" t="str">
        <f t="shared" si="40"/>
        <v>02</v>
      </c>
      <c r="H771" s="867" t="str">
        <f t="shared" si="41"/>
        <v>2018</v>
      </c>
      <c r="I771" s="867" t="str">
        <f>VLOOKUP(G771,ZemeData!$B$537:$C$548,2,0)</f>
        <v>II</v>
      </c>
      <c r="J771" s="867" t="str">
        <f>VLOOKUP(D771,ZemeData!$E$524:$F$533,2,0)</f>
        <v xml:space="preserve"> ** Ostatní státy s vyspělou</v>
      </c>
      <c r="K771" s="868"/>
      <c r="L771" s="888" t="str">
        <f t="shared" si="42"/>
        <v>II2018 ** Ostatní státy s vyspělou</v>
      </c>
      <c r="M771" s="979" t="s">
        <v>1531</v>
      </c>
      <c r="N771" s="963">
        <v>32</v>
      </c>
      <c r="O771" s="963" t="s">
        <v>256</v>
      </c>
      <c r="P771" s="950">
        <v>103473229</v>
      </c>
      <c r="Q771" s="950">
        <v>671044</v>
      </c>
      <c r="R771" s="739" t="str">
        <f t="shared" si="43"/>
        <v>02</v>
      </c>
      <c r="S771" s="695" t="str">
        <f t="shared" si="44"/>
        <v>2018</v>
      </c>
      <c r="T771" s="695" t="str">
        <f>VLOOKUP(R771,ZemeData!$B$537:$C$548,2,0)</f>
        <v>II</v>
      </c>
      <c r="U771" s="695" t="str">
        <f>VLOOKUP(O771,ZemeData!$B$524:$C$533,2,0)</f>
        <v xml:space="preserve"> ** Ostatní státy s vyspělou</v>
      </c>
      <c r="V771" s="721"/>
    </row>
    <row r="772" spans="1:22" ht="51" x14ac:dyDescent="0.2">
      <c r="A772" s="737" t="str">
        <f t="shared" si="39"/>
        <v xml:space="preserve">II2018 * Společenství </v>
      </c>
      <c r="B772" s="979" t="s">
        <v>1531</v>
      </c>
      <c r="C772" s="963">
        <v>55</v>
      </c>
      <c r="D772" s="963" t="s">
        <v>1701</v>
      </c>
      <c r="E772" s="950">
        <v>1267594581</v>
      </c>
      <c r="F772" s="950">
        <v>467430</v>
      </c>
      <c r="G772" s="887" t="str">
        <f t="shared" si="40"/>
        <v>02</v>
      </c>
      <c r="H772" s="867" t="str">
        <f t="shared" si="41"/>
        <v>2018</v>
      </c>
      <c r="I772" s="867" t="str">
        <f>VLOOKUP(G772,ZemeData!$B$537:$C$548,2,0)</f>
        <v>II</v>
      </c>
      <c r="J772" s="867" t="str">
        <f>VLOOKUP(D772,ZemeData!$E$524:$F$533,2,0)</f>
        <v xml:space="preserve"> * Společenství </v>
      </c>
      <c r="K772" s="868"/>
      <c r="L772" s="888" t="str">
        <f t="shared" si="42"/>
        <v xml:space="preserve">II2018 * Společenství </v>
      </c>
      <c r="M772" s="979" t="s">
        <v>1531</v>
      </c>
      <c r="N772" s="963">
        <v>55</v>
      </c>
      <c r="O772" s="963" t="s">
        <v>1701</v>
      </c>
      <c r="P772" s="950">
        <v>68714629</v>
      </c>
      <c r="Q772" s="950">
        <v>389329</v>
      </c>
      <c r="R772" s="739" t="str">
        <f t="shared" si="43"/>
        <v>02</v>
      </c>
      <c r="S772" s="695" t="str">
        <f t="shared" si="44"/>
        <v>2018</v>
      </c>
      <c r="T772" s="695" t="str">
        <f>VLOOKUP(R772,ZemeData!$B$537:$C$548,2,0)</f>
        <v>II</v>
      </c>
      <c r="U772" s="695" t="str">
        <f>VLOOKUP(O772,ZemeData!$B$524:$C$533,2,0)</f>
        <v xml:space="preserve"> * Společenství </v>
      </c>
      <c r="V772" s="721"/>
    </row>
    <row r="773" spans="1:22" x14ac:dyDescent="0.2">
      <c r="A773" s="737" t="str">
        <f t="shared" si="39"/>
        <v>II2018 ** Státy EU 28</v>
      </c>
      <c r="B773" s="979" t="s">
        <v>1531</v>
      </c>
      <c r="C773" s="963">
        <v>56</v>
      </c>
      <c r="D773" s="963" t="s">
        <v>257</v>
      </c>
      <c r="E773" s="950">
        <v>3940202764</v>
      </c>
      <c r="F773" s="950">
        <v>7946372</v>
      </c>
      <c r="G773" s="887" t="str">
        <f t="shared" si="40"/>
        <v>02</v>
      </c>
      <c r="H773" s="867" t="str">
        <f t="shared" si="41"/>
        <v>2018</v>
      </c>
      <c r="I773" s="867" t="str">
        <f>VLOOKUP(G773,ZemeData!$B$537:$C$548,2,0)</f>
        <v>II</v>
      </c>
      <c r="J773" s="867" t="str">
        <f>VLOOKUP(D773,ZemeData!$E$524:$F$533,2,0)</f>
        <v xml:space="preserve"> ** Státy EU 28</v>
      </c>
      <c r="K773" s="868"/>
      <c r="L773" s="888" t="str">
        <f t="shared" si="42"/>
        <v>II2018 ** Státy EU 28</v>
      </c>
      <c r="M773" s="979" t="s">
        <v>1531</v>
      </c>
      <c r="N773" s="963">
        <v>56</v>
      </c>
      <c r="O773" s="963" t="s">
        <v>257</v>
      </c>
      <c r="P773" s="950">
        <v>7034495848</v>
      </c>
      <c r="Q773" s="950">
        <v>11268325</v>
      </c>
      <c r="R773" s="739" t="str">
        <f t="shared" si="43"/>
        <v>02</v>
      </c>
      <c r="S773" s="695" t="str">
        <f t="shared" si="44"/>
        <v>2018</v>
      </c>
      <c r="T773" s="695" t="str">
        <f>VLOOKUP(R773,ZemeData!$B$537:$C$548,2,0)</f>
        <v>II</v>
      </c>
      <c r="U773" s="695" t="str">
        <f>VLOOKUP(O773,ZemeData!$B$524:$C$533,2,0)</f>
        <v xml:space="preserve"> ** Státy EU 28</v>
      </c>
      <c r="V773" s="721"/>
    </row>
    <row r="774" spans="1:22" ht="25.5" x14ac:dyDescent="0.2">
      <c r="A774" s="737" t="str">
        <f t="shared" si="39"/>
        <v xml:space="preserve">II2018 * Státy s vyspělou tržní  </v>
      </c>
      <c r="B774" s="979" t="s">
        <v>1531</v>
      </c>
      <c r="C774" s="963">
        <v>58</v>
      </c>
      <c r="D774" s="963" t="s">
        <v>262</v>
      </c>
      <c r="E774" s="950">
        <v>4082449814</v>
      </c>
      <c r="F774" s="950">
        <v>8724223</v>
      </c>
      <c r="G774" s="887" t="str">
        <f t="shared" si="40"/>
        <v>02</v>
      </c>
      <c r="H774" s="867" t="str">
        <f t="shared" si="41"/>
        <v>2018</v>
      </c>
      <c r="I774" s="867" t="str">
        <f>VLOOKUP(G774,ZemeData!$B$537:$C$548,2,0)</f>
        <v>II</v>
      </c>
      <c r="J774" s="867" t="str">
        <f>VLOOKUP(D774,ZemeData!$E$524:$F$533,2,0)</f>
        <v xml:space="preserve"> * Státy s vyspělou tržní  </v>
      </c>
      <c r="K774" s="868"/>
      <c r="L774" s="888" t="str">
        <f t="shared" si="42"/>
        <v xml:space="preserve">II2018 * Státy s vyspělou tržní  </v>
      </c>
      <c r="M774" s="979" t="s">
        <v>1531</v>
      </c>
      <c r="N774" s="963">
        <v>58</v>
      </c>
      <c r="O774" s="963" t="s">
        <v>262</v>
      </c>
      <c r="P774" s="950">
        <v>7185336716</v>
      </c>
      <c r="Q774" s="950">
        <v>12186226</v>
      </c>
      <c r="R774" s="739" t="str">
        <f t="shared" si="43"/>
        <v>02</v>
      </c>
      <c r="S774" s="695" t="str">
        <f t="shared" si="44"/>
        <v>2018</v>
      </c>
      <c r="T774" s="695" t="str">
        <f>VLOOKUP(R774,ZemeData!$B$537:$C$548,2,0)</f>
        <v>II</v>
      </c>
      <c r="U774" s="695" t="str">
        <f>VLOOKUP(O774,ZemeData!$B$524:$C$533,2,0)</f>
        <v xml:space="preserve"> * Státy s vyspělou tržní  </v>
      </c>
      <c r="V774" s="721"/>
    </row>
    <row r="775" spans="1:22" ht="25.5" x14ac:dyDescent="0.2">
      <c r="A775" s="737" t="str">
        <f t="shared" si="39"/>
        <v xml:space="preserve">II2018 * Státy s </v>
      </c>
      <c r="B775" s="979" t="s">
        <v>1531</v>
      </c>
      <c r="C775" s="963">
        <v>59</v>
      </c>
      <c r="D775" s="963" t="s">
        <v>263</v>
      </c>
      <c r="E775" s="950">
        <v>28040189</v>
      </c>
      <c r="F775" s="950">
        <v>69672</v>
      </c>
      <c r="G775" s="887" t="str">
        <f t="shared" si="40"/>
        <v>02</v>
      </c>
      <c r="H775" s="867" t="str">
        <f t="shared" si="41"/>
        <v>2018</v>
      </c>
      <c r="I775" s="867" t="str">
        <f>VLOOKUP(G775,ZemeData!$B$537:$C$548,2,0)</f>
        <v>II</v>
      </c>
      <c r="J775" s="867" t="str">
        <f>VLOOKUP(D775,ZemeData!$E$524:$F$533,2,0)</f>
        <v xml:space="preserve"> * Státy s </v>
      </c>
      <c r="K775" s="868"/>
      <c r="L775" s="888" t="str">
        <f t="shared" si="42"/>
        <v xml:space="preserve">II2018 * Státy s </v>
      </c>
      <c r="M775" s="979" t="s">
        <v>1531</v>
      </c>
      <c r="N775" s="963">
        <v>59</v>
      </c>
      <c r="O775" s="963" t="s">
        <v>263</v>
      </c>
      <c r="P775" s="950">
        <v>31750727</v>
      </c>
      <c r="Q775" s="950">
        <v>78152</v>
      </c>
      <c r="R775" s="739" t="str">
        <f t="shared" si="43"/>
        <v>02</v>
      </c>
      <c r="S775" s="695" t="str">
        <f t="shared" si="44"/>
        <v>2018</v>
      </c>
      <c r="T775" s="695" t="str">
        <f>VLOOKUP(R775,ZemeData!$B$537:$C$548,2,0)</f>
        <v>II</v>
      </c>
      <c r="U775" s="695" t="str">
        <f>VLOOKUP(O775,ZemeData!$B$524:$C$533,2,0)</f>
        <v xml:space="preserve"> * Státy s </v>
      </c>
      <c r="V775" s="721"/>
    </row>
    <row r="776" spans="1:22" x14ac:dyDescent="0.2">
      <c r="A776" s="737" t="str">
        <f t="shared" si="39"/>
        <v>III2018 * Nespecifikováno</v>
      </c>
      <c r="B776" s="979" t="s">
        <v>1600</v>
      </c>
      <c r="C776" s="963">
        <v>0</v>
      </c>
      <c r="D776" s="963" t="s">
        <v>258</v>
      </c>
      <c r="E776" s="950">
        <v>106762722</v>
      </c>
      <c r="F776" s="950">
        <v>84288</v>
      </c>
      <c r="G776" s="887" t="str">
        <f t="shared" si="40"/>
        <v>03</v>
      </c>
      <c r="H776" s="867" t="str">
        <f t="shared" si="41"/>
        <v>2018</v>
      </c>
      <c r="I776" s="867" t="str">
        <f>VLOOKUP(G776,ZemeData!$B$537:$C$548,2,0)</f>
        <v>III</v>
      </c>
      <c r="J776" s="867" t="str">
        <f>VLOOKUP(D776,ZemeData!$E$524:$F$533,2,0)</f>
        <v xml:space="preserve"> * Nespecifikováno</v>
      </c>
      <c r="K776" s="868"/>
      <c r="L776" s="888" t="str">
        <f t="shared" si="42"/>
        <v>III2018 * Nespecifikováno</v>
      </c>
      <c r="M776" s="979" t="s">
        <v>1600</v>
      </c>
      <c r="N776" s="963">
        <v>0</v>
      </c>
      <c r="O776" s="963" t="s">
        <v>258</v>
      </c>
      <c r="P776" s="950">
        <v>10722216</v>
      </c>
      <c r="Q776" s="950">
        <v>7112</v>
      </c>
      <c r="R776" s="739" t="str">
        <f t="shared" si="43"/>
        <v>03</v>
      </c>
      <c r="S776" s="695" t="str">
        <f t="shared" si="44"/>
        <v>2018</v>
      </c>
      <c r="T776" s="695" t="str">
        <f>VLOOKUP(R776,ZemeData!$B$537:$C$548,2,0)</f>
        <v>III</v>
      </c>
      <c r="U776" s="695" t="str">
        <f>VLOOKUP(O776,ZemeData!$B$524:$C$533,2,0)</f>
        <v xml:space="preserve"> * Nespecifikováno</v>
      </c>
      <c r="V776" s="721"/>
    </row>
    <row r="777" spans="1:22" x14ac:dyDescent="0.2">
      <c r="A777" s="737" t="str">
        <f t="shared" si="39"/>
        <v>III2018 ** Státy ESVO</v>
      </c>
      <c r="B777" s="979" t="s">
        <v>1600</v>
      </c>
      <c r="C777" s="963">
        <v>2</v>
      </c>
      <c r="D777" s="963" t="s">
        <v>254</v>
      </c>
      <c r="E777" s="950">
        <v>37240959</v>
      </c>
      <c r="F777" s="950">
        <v>161645</v>
      </c>
      <c r="G777" s="887" t="str">
        <f t="shared" si="40"/>
        <v>03</v>
      </c>
      <c r="H777" s="867" t="str">
        <f t="shared" si="41"/>
        <v>2018</v>
      </c>
      <c r="I777" s="867" t="str">
        <f>VLOOKUP(G777,ZemeData!$B$537:$C$548,2,0)</f>
        <v>III</v>
      </c>
      <c r="J777" s="867" t="str">
        <f>VLOOKUP(D777,ZemeData!$E$524:$F$533,2,0)</f>
        <v xml:space="preserve"> ** Státy ESVO</v>
      </c>
      <c r="K777" s="868"/>
      <c r="L777" s="888" t="str">
        <f t="shared" si="42"/>
        <v>III2018 ** Státy ESVO</v>
      </c>
      <c r="M777" s="979" t="s">
        <v>1600</v>
      </c>
      <c r="N777" s="963">
        <v>2</v>
      </c>
      <c r="O777" s="963" t="s">
        <v>254</v>
      </c>
      <c r="P777" s="950">
        <v>49130322</v>
      </c>
      <c r="Q777" s="950">
        <v>275760</v>
      </c>
      <c r="R777" s="739" t="str">
        <f t="shared" si="43"/>
        <v>03</v>
      </c>
      <c r="S777" s="695" t="str">
        <f t="shared" si="44"/>
        <v>2018</v>
      </c>
      <c r="T777" s="695" t="str">
        <f>VLOOKUP(R777,ZemeData!$B$537:$C$548,2,0)</f>
        <v>III</v>
      </c>
      <c r="U777" s="695" t="str">
        <f>VLOOKUP(O777,ZemeData!$B$524:$C$533,2,0)</f>
        <v xml:space="preserve"> ** Státy ESVO</v>
      </c>
      <c r="V777" s="721"/>
    </row>
    <row r="778" spans="1:22" x14ac:dyDescent="0.2">
      <c r="A778" s="737" t="str">
        <f t="shared" si="39"/>
        <v>III2018 Dovoz ze zemí OECD</v>
      </c>
      <c r="B778" s="979" t="s">
        <v>1600</v>
      </c>
      <c r="C778" s="963">
        <v>4</v>
      </c>
      <c r="D778" s="963" t="s">
        <v>255</v>
      </c>
      <c r="E778" s="950">
        <v>4372171478</v>
      </c>
      <c r="F778" s="950">
        <v>9656227</v>
      </c>
      <c r="G778" s="887" t="str">
        <f t="shared" si="40"/>
        <v>03</v>
      </c>
      <c r="H778" s="867" t="str">
        <f t="shared" si="41"/>
        <v>2018</v>
      </c>
      <c r="I778" s="867" t="str">
        <f>VLOOKUP(G778,ZemeData!$B$537:$C$548,2,0)</f>
        <v>III</v>
      </c>
      <c r="J778" s="867" t="str">
        <f>VLOOKUP(D778,ZemeData!$E$524:$F$533,2,0)</f>
        <v xml:space="preserve"> Dovoz ze zemí OECD</v>
      </c>
      <c r="K778" s="868"/>
      <c r="L778" s="888" t="str">
        <f t="shared" si="42"/>
        <v>III2018 Vývoz do zemí OECD</v>
      </c>
      <c r="M778" s="979" t="s">
        <v>1600</v>
      </c>
      <c r="N778" s="963">
        <v>4</v>
      </c>
      <c r="O778" s="963" t="s">
        <v>255</v>
      </c>
      <c r="P778" s="950">
        <v>5604838385</v>
      </c>
      <c r="Q778" s="950">
        <v>12945848</v>
      </c>
      <c r="R778" s="739" t="str">
        <f t="shared" si="43"/>
        <v>03</v>
      </c>
      <c r="S778" s="695" t="str">
        <f t="shared" si="44"/>
        <v>2018</v>
      </c>
      <c r="T778" s="695" t="str">
        <f>VLOOKUP(R778,ZemeData!$B$537:$C$548,2,0)</f>
        <v>III</v>
      </c>
      <c r="U778" s="695" t="str">
        <f>VLOOKUP(O778,ZemeData!$B$524:$C$533,2,0)</f>
        <v xml:space="preserve"> Vývoz do zemí OECD</v>
      </c>
      <c r="V778" s="721"/>
    </row>
    <row r="779" spans="1:22" x14ac:dyDescent="0.2">
      <c r="A779" s="737" t="str">
        <f t="shared" si="39"/>
        <v>III2018 * Ostatní */</v>
      </c>
      <c r="B779" s="979" t="s">
        <v>1600</v>
      </c>
      <c r="C779" s="963">
        <v>8</v>
      </c>
      <c r="D779" s="963" t="s">
        <v>259</v>
      </c>
      <c r="E779" s="950">
        <v>123391273</v>
      </c>
      <c r="F779" s="950">
        <v>1524618</v>
      </c>
      <c r="G779" s="887" t="str">
        <f t="shared" si="40"/>
        <v>03</v>
      </c>
      <c r="H779" s="867" t="str">
        <f t="shared" si="41"/>
        <v>2018</v>
      </c>
      <c r="I779" s="867" t="str">
        <f>VLOOKUP(G779,ZemeData!$B$537:$C$548,2,0)</f>
        <v>III</v>
      </c>
      <c r="J779" s="867" t="str">
        <f>VLOOKUP(D779,ZemeData!$E$524:$F$533,2,0)</f>
        <v xml:space="preserve"> * Ostatní */</v>
      </c>
      <c r="K779" s="868"/>
      <c r="L779" s="888" t="str">
        <f t="shared" si="42"/>
        <v>III2018 * Ostatní */</v>
      </c>
      <c r="M779" s="979" t="s">
        <v>1600</v>
      </c>
      <c r="N779" s="963">
        <v>8</v>
      </c>
      <c r="O779" s="963" t="s">
        <v>259</v>
      </c>
      <c r="P779" s="950">
        <v>43539155</v>
      </c>
      <c r="Q779" s="950">
        <v>202527</v>
      </c>
      <c r="R779" s="739" t="str">
        <f t="shared" si="43"/>
        <v>03</v>
      </c>
      <c r="S779" s="695" t="str">
        <f t="shared" si="44"/>
        <v>2018</v>
      </c>
      <c r="T779" s="695" t="str">
        <f>VLOOKUP(R779,ZemeData!$B$537:$C$548,2,0)</f>
        <v>III</v>
      </c>
      <c r="U779" s="695" t="str">
        <f>VLOOKUP(O779,ZemeData!$B$524:$C$533,2,0)</f>
        <v xml:space="preserve"> * Ostatní */</v>
      </c>
      <c r="V779" s="721"/>
    </row>
    <row r="780" spans="1:22" ht="25.5" x14ac:dyDescent="0.2">
      <c r="A780" s="737" t="str">
        <f t="shared" si="39"/>
        <v>III2018 * Rozvojové země</v>
      </c>
      <c r="B780" s="979" t="s">
        <v>1600</v>
      </c>
      <c r="C780" s="963">
        <v>10</v>
      </c>
      <c r="D780" s="963" t="s">
        <v>260</v>
      </c>
      <c r="E780" s="950">
        <v>204496293</v>
      </c>
      <c r="F780" s="950">
        <v>988019</v>
      </c>
      <c r="G780" s="887" t="str">
        <f t="shared" si="40"/>
        <v>03</v>
      </c>
      <c r="H780" s="867" t="str">
        <f t="shared" si="41"/>
        <v>2018</v>
      </c>
      <c r="I780" s="867" t="str">
        <f>VLOOKUP(G780,ZemeData!$B$537:$C$548,2,0)</f>
        <v>III</v>
      </c>
      <c r="J780" s="867" t="str">
        <f>VLOOKUP(D780,ZemeData!$E$524:$F$533,2,0)</f>
        <v xml:space="preserve"> * Rozvojové země</v>
      </c>
      <c r="K780" s="868"/>
      <c r="L780" s="888" t="str">
        <f t="shared" si="42"/>
        <v>III2018 * Rozvojové země</v>
      </c>
      <c r="M780" s="979" t="s">
        <v>1600</v>
      </c>
      <c r="N780" s="963">
        <v>10</v>
      </c>
      <c r="O780" s="963" t="s">
        <v>260</v>
      </c>
      <c r="P780" s="950">
        <v>116349987</v>
      </c>
      <c r="Q780" s="950">
        <v>566961</v>
      </c>
      <c r="R780" s="739" t="str">
        <f t="shared" si="43"/>
        <v>03</v>
      </c>
      <c r="S780" s="695" t="str">
        <f t="shared" si="44"/>
        <v>2018</v>
      </c>
      <c r="T780" s="695" t="str">
        <f>VLOOKUP(R780,ZemeData!$B$537:$C$548,2,0)</f>
        <v>III</v>
      </c>
      <c r="U780" s="695" t="str">
        <f>VLOOKUP(O780,ZemeData!$B$524:$C$533,2,0)</f>
        <v xml:space="preserve"> * Rozvojové země</v>
      </c>
      <c r="V780" s="721"/>
    </row>
    <row r="781" spans="1:22" ht="25.5" x14ac:dyDescent="0.2">
      <c r="A781" s="737" t="str">
        <f t="shared" si="39"/>
        <v>III2018 ** Ostatní státy s vyspělou</v>
      </c>
      <c r="B781" s="979" t="s">
        <v>1600</v>
      </c>
      <c r="C781" s="963">
        <v>32</v>
      </c>
      <c r="D781" s="963" t="s">
        <v>256</v>
      </c>
      <c r="E781" s="950">
        <v>107827075</v>
      </c>
      <c r="F781" s="950">
        <v>773039</v>
      </c>
      <c r="G781" s="887" t="str">
        <f t="shared" si="40"/>
        <v>03</v>
      </c>
      <c r="H781" s="867" t="str">
        <f t="shared" si="41"/>
        <v>2018</v>
      </c>
      <c r="I781" s="867" t="str">
        <f>VLOOKUP(G781,ZemeData!$B$537:$C$548,2,0)</f>
        <v>III</v>
      </c>
      <c r="J781" s="867" t="str">
        <f>VLOOKUP(D781,ZemeData!$E$524:$F$533,2,0)</f>
        <v xml:space="preserve"> ** Ostatní státy s vyspělou</v>
      </c>
      <c r="K781" s="868"/>
      <c r="L781" s="888" t="str">
        <f t="shared" si="42"/>
        <v>III2018 ** Ostatní státy s vyspělou</v>
      </c>
      <c r="M781" s="979" t="s">
        <v>1600</v>
      </c>
      <c r="N781" s="963">
        <v>32</v>
      </c>
      <c r="O781" s="963" t="s">
        <v>256</v>
      </c>
      <c r="P781" s="950">
        <v>98638630</v>
      </c>
      <c r="Q781" s="950">
        <v>714739</v>
      </c>
      <c r="R781" s="739" t="str">
        <f t="shared" si="43"/>
        <v>03</v>
      </c>
      <c r="S781" s="695" t="str">
        <f t="shared" si="44"/>
        <v>2018</v>
      </c>
      <c r="T781" s="695" t="str">
        <f>VLOOKUP(R781,ZemeData!$B$537:$C$548,2,0)</f>
        <v>III</v>
      </c>
      <c r="U781" s="695" t="str">
        <f>VLOOKUP(O781,ZemeData!$B$524:$C$533,2,0)</f>
        <v xml:space="preserve"> ** Ostatní státy s vyspělou</v>
      </c>
      <c r="V781" s="721"/>
    </row>
    <row r="782" spans="1:22" ht="51" x14ac:dyDescent="0.2">
      <c r="A782" s="737" t="str">
        <f t="shared" si="39"/>
        <v xml:space="preserve">III2018 * Společenství </v>
      </c>
      <c r="B782" s="979" t="s">
        <v>1600</v>
      </c>
      <c r="C782" s="963">
        <v>55</v>
      </c>
      <c r="D782" s="963" t="s">
        <v>1701</v>
      </c>
      <c r="E782" s="950">
        <v>1587683913</v>
      </c>
      <c r="F782" s="950">
        <v>542700</v>
      </c>
      <c r="G782" s="887" t="str">
        <f t="shared" si="40"/>
        <v>03</v>
      </c>
      <c r="H782" s="867" t="str">
        <f t="shared" si="41"/>
        <v>2018</v>
      </c>
      <c r="I782" s="867" t="str">
        <f>VLOOKUP(G782,ZemeData!$B$537:$C$548,2,0)</f>
        <v>III</v>
      </c>
      <c r="J782" s="867" t="str">
        <f>VLOOKUP(D782,ZemeData!$E$524:$F$533,2,0)</f>
        <v xml:space="preserve"> * Společenství </v>
      </c>
      <c r="K782" s="868"/>
      <c r="L782" s="888" t="str">
        <f t="shared" si="42"/>
        <v xml:space="preserve">III2018 * Společenství </v>
      </c>
      <c r="M782" s="979" t="s">
        <v>1600</v>
      </c>
      <c r="N782" s="963">
        <v>55</v>
      </c>
      <c r="O782" s="963" t="s">
        <v>1701</v>
      </c>
      <c r="P782" s="950">
        <v>90686219</v>
      </c>
      <c r="Q782" s="950">
        <v>437883</v>
      </c>
      <c r="R782" s="739" t="str">
        <f t="shared" si="43"/>
        <v>03</v>
      </c>
      <c r="S782" s="695" t="str">
        <f t="shared" si="44"/>
        <v>2018</v>
      </c>
      <c r="T782" s="695" t="str">
        <f>VLOOKUP(R782,ZemeData!$B$537:$C$548,2,0)</f>
        <v>III</v>
      </c>
      <c r="U782" s="695" t="str">
        <f>VLOOKUP(O782,ZemeData!$B$524:$C$533,2,0)</f>
        <v xml:space="preserve"> * Společenství </v>
      </c>
      <c r="V782" s="721"/>
    </row>
    <row r="783" spans="1:22" x14ac:dyDescent="0.2">
      <c r="A783" s="737" t="str">
        <f t="shared" si="39"/>
        <v>III2018 ** Státy EU 28</v>
      </c>
      <c r="B783" s="979" t="s">
        <v>1600</v>
      </c>
      <c r="C783" s="963">
        <v>56</v>
      </c>
      <c r="D783" s="963" t="s">
        <v>257</v>
      </c>
      <c r="E783" s="950">
        <v>4254133892</v>
      </c>
      <c r="F783" s="950">
        <v>8701516</v>
      </c>
      <c r="G783" s="887" t="str">
        <f t="shared" si="40"/>
        <v>03</v>
      </c>
      <c r="H783" s="867" t="str">
        <f t="shared" si="41"/>
        <v>2018</v>
      </c>
      <c r="I783" s="867" t="str">
        <f>VLOOKUP(G783,ZemeData!$B$537:$C$548,2,0)</f>
        <v>III</v>
      </c>
      <c r="J783" s="867" t="str">
        <f>VLOOKUP(D783,ZemeData!$E$524:$F$533,2,0)</f>
        <v xml:space="preserve"> ** Státy EU 28</v>
      </c>
      <c r="K783" s="868"/>
      <c r="L783" s="888" t="str">
        <f t="shared" si="42"/>
        <v>III2018 ** Státy EU 28</v>
      </c>
      <c r="M783" s="979" t="s">
        <v>1600</v>
      </c>
      <c r="N783" s="963">
        <v>56</v>
      </c>
      <c r="O783" s="963" t="s">
        <v>257</v>
      </c>
      <c r="P783" s="950">
        <v>5566165258</v>
      </c>
      <c r="Q783" s="950">
        <v>12310360</v>
      </c>
      <c r="R783" s="739" t="str">
        <f t="shared" si="43"/>
        <v>03</v>
      </c>
      <c r="S783" s="695" t="str">
        <f t="shared" si="44"/>
        <v>2018</v>
      </c>
      <c r="T783" s="695" t="str">
        <f>VLOOKUP(R783,ZemeData!$B$537:$C$548,2,0)</f>
        <v>III</v>
      </c>
      <c r="U783" s="695" t="str">
        <f>VLOOKUP(O783,ZemeData!$B$524:$C$533,2,0)</f>
        <v xml:space="preserve"> ** Státy EU 28</v>
      </c>
      <c r="V783" s="721"/>
    </row>
    <row r="784" spans="1:22" ht="25.5" x14ac:dyDescent="0.2">
      <c r="A784" s="737" t="str">
        <f t="shared" si="39"/>
        <v xml:space="preserve">III2018 * Státy s vyspělou tržní  </v>
      </c>
      <c r="B784" s="979" t="s">
        <v>1600</v>
      </c>
      <c r="C784" s="963">
        <v>58</v>
      </c>
      <c r="D784" s="963" t="s">
        <v>262</v>
      </c>
      <c r="E784" s="950">
        <v>4399201926</v>
      </c>
      <c r="F784" s="950">
        <v>9636199</v>
      </c>
      <c r="G784" s="887" t="str">
        <f t="shared" si="40"/>
        <v>03</v>
      </c>
      <c r="H784" s="867" t="str">
        <f t="shared" si="41"/>
        <v>2018</v>
      </c>
      <c r="I784" s="867" t="str">
        <f>VLOOKUP(G784,ZemeData!$B$537:$C$548,2,0)</f>
        <v>III</v>
      </c>
      <c r="J784" s="867" t="str">
        <f>VLOOKUP(D784,ZemeData!$E$524:$F$533,2,0)</f>
        <v xml:space="preserve"> * Státy s vyspělou tržní  </v>
      </c>
      <c r="K784" s="868"/>
      <c r="L784" s="888" t="str">
        <f t="shared" si="42"/>
        <v xml:space="preserve">III2018 * Státy s vyspělou tržní  </v>
      </c>
      <c r="M784" s="979" t="s">
        <v>1600</v>
      </c>
      <c r="N784" s="963">
        <v>58</v>
      </c>
      <c r="O784" s="963" t="s">
        <v>262</v>
      </c>
      <c r="P784" s="950">
        <v>5713934210</v>
      </c>
      <c r="Q784" s="950">
        <v>13300859</v>
      </c>
      <c r="R784" s="739" t="str">
        <f t="shared" si="43"/>
        <v>03</v>
      </c>
      <c r="S784" s="695" t="str">
        <f t="shared" si="44"/>
        <v>2018</v>
      </c>
      <c r="T784" s="695" t="str">
        <f>VLOOKUP(R784,ZemeData!$B$537:$C$548,2,0)</f>
        <v>III</v>
      </c>
      <c r="U784" s="695" t="str">
        <f>VLOOKUP(O784,ZemeData!$B$524:$C$533,2,0)</f>
        <v xml:space="preserve"> * Státy s vyspělou tržní  </v>
      </c>
      <c r="V784" s="721"/>
    </row>
    <row r="785" spans="1:22" ht="25.5" x14ac:dyDescent="0.2">
      <c r="A785" s="737" t="str">
        <f t="shared" si="39"/>
        <v xml:space="preserve">III2018 * Státy s </v>
      </c>
      <c r="B785" s="979" t="s">
        <v>1600</v>
      </c>
      <c r="C785" s="963">
        <v>59</v>
      </c>
      <c r="D785" s="963" t="s">
        <v>263</v>
      </c>
      <c r="E785" s="950">
        <v>27898415</v>
      </c>
      <c r="F785" s="950">
        <v>77416</v>
      </c>
      <c r="G785" s="887" t="str">
        <f t="shared" si="40"/>
        <v>03</v>
      </c>
      <c r="H785" s="867" t="str">
        <f t="shared" si="41"/>
        <v>2018</v>
      </c>
      <c r="I785" s="867" t="str">
        <f>VLOOKUP(G785,ZemeData!$B$537:$C$548,2,0)</f>
        <v>III</v>
      </c>
      <c r="J785" s="867" t="str">
        <f>VLOOKUP(D785,ZemeData!$E$524:$F$533,2,0)</f>
        <v xml:space="preserve"> * Státy s </v>
      </c>
      <c r="K785" s="868"/>
      <c r="L785" s="888" t="str">
        <f t="shared" si="42"/>
        <v xml:space="preserve">III2018 * Státy s </v>
      </c>
      <c r="M785" s="979" t="s">
        <v>1600</v>
      </c>
      <c r="N785" s="963">
        <v>59</v>
      </c>
      <c r="O785" s="963" t="s">
        <v>263</v>
      </c>
      <c r="P785" s="950">
        <v>39906780</v>
      </c>
      <c r="Q785" s="950">
        <v>86927</v>
      </c>
      <c r="R785" s="739" t="str">
        <f t="shared" si="43"/>
        <v>03</v>
      </c>
      <c r="S785" s="695" t="str">
        <f t="shared" si="44"/>
        <v>2018</v>
      </c>
      <c r="T785" s="695" t="str">
        <f>VLOOKUP(R785,ZemeData!$B$537:$C$548,2,0)</f>
        <v>III</v>
      </c>
      <c r="U785" s="695" t="str">
        <f>VLOOKUP(O785,ZemeData!$B$524:$C$533,2,0)</f>
        <v xml:space="preserve"> * Státy s </v>
      </c>
      <c r="V785" s="721"/>
    </row>
    <row r="786" spans="1:22" x14ac:dyDescent="0.2">
      <c r="A786" s="737" t="str">
        <f t="shared" si="39"/>
        <v>IV2018 * Nespecifikováno</v>
      </c>
      <c r="B786" s="979" t="s">
        <v>1619</v>
      </c>
      <c r="C786" s="963">
        <v>0</v>
      </c>
      <c r="D786" s="963" t="s">
        <v>258</v>
      </c>
      <c r="E786" s="950">
        <v>64590766</v>
      </c>
      <c r="F786" s="950">
        <v>67496</v>
      </c>
      <c r="G786" s="887" t="str">
        <f t="shared" si="40"/>
        <v>04</v>
      </c>
      <c r="H786" s="867" t="str">
        <f t="shared" si="41"/>
        <v>2018</v>
      </c>
      <c r="I786" s="867" t="str">
        <f>VLOOKUP(G786,ZemeData!$B$537:$C$548,2,0)</f>
        <v>IV</v>
      </c>
      <c r="J786" s="867" t="str">
        <f>VLOOKUP(D786,ZemeData!$E$524:$F$533,2,0)</f>
        <v xml:space="preserve"> * Nespecifikováno</v>
      </c>
      <c r="K786" s="868"/>
      <c r="L786" s="888" t="str">
        <f t="shared" si="42"/>
        <v>IV2018 * Nespecifikováno</v>
      </c>
      <c r="M786" s="979" t="s">
        <v>1619</v>
      </c>
      <c r="N786" s="963">
        <v>0</v>
      </c>
      <c r="O786" s="963" t="s">
        <v>258</v>
      </c>
      <c r="P786" s="950">
        <v>11071022</v>
      </c>
      <c r="Q786" s="950">
        <v>7367</v>
      </c>
      <c r="R786" s="739" t="str">
        <f t="shared" si="43"/>
        <v>04</v>
      </c>
      <c r="S786" s="695" t="str">
        <f t="shared" si="44"/>
        <v>2018</v>
      </c>
      <c r="T786" s="695" t="str">
        <f>VLOOKUP(R786,ZemeData!$B$537:$C$548,2,0)</f>
        <v>IV</v>
      </c>
      <c r="U786" s="695" t="str">
        <f>VLOOKUP(O786,ZemeData!$B$524:$C$533,2,0)</f>
        <v xml:space="preserve"> * Nespecifikováno</v>
      </c>
      <c r="V786" s="721"/>
    </row>
    <row r="787" spans="1:22" x14ac:dyDescent="0.2">
      <c r="A787" s="737" t="str">
        <f t="shared" si="39"/>
        <v>IV2018 ** Státy ESVO</v>
      </c>
      <c r="B787" s="979" t="s">
        <v>1619</v>
      </c>
      <c r="C787" s="963">
        <v>2</v>
      </c>
      <c r="D787" s="963" t="s">
        <v>254</v>
      </c>
      <c r="E787" s="950">
        <v>30579524</v>
      </c>
      <c r="F787" s="950">
        <v>143990</v>
      </c>
      <c r="G787" s="887" t="str">
        <f t="shared" si="40"/>
        <v>04</v>
      </c>
      <c r="H787" s="867" t="str">
        <f t="shared" si="41"/>
        <v>2018</v>
      </c>
      <c r="I787" s="867" t="str">
        <f>VLOOKUP(G787,ZemeData!$B$537:$C$548,2,0)</f>
        <v>IV</v>
      </c>
      <c r="J787" s="867" t="str">
        <f>VLOOKUP(D787,ZemeData!$E$524:$F$533,2,0)</f>
        <v xml:space="preserve"> ** Státy ESVO</v>
      </c>
      <c r="K787" s="868"/>
      <c r="L787" s="888" t="str">
        <f t="shared" si="42"/>
        <v>IV2018 ** Státy ESVO</v>
      </c>
      <c r="M787" s="979" t="s">
        <v>1619</v>
      </c>
      <c r="N787" s="963">
        <v>2</v>
      </c>
      <c r="O787" s="963" t="s">
        <v>254</v>
      </c>
      <c r="P787" s="950">
        <v>45670454</v>
      </c>
      <c r="Q787" s="950">
        <v>254198</v>
      </c>
      <c r="R787" s="739" t="str">
        <f t="shared" si="43"/>
        <v>04</v>
      </c>
      <c r="S787" s="695" t="str">
        <f t="shared" si="44"/>
        <v>2018</v>
      </c>
      <c r="T787" s="695" t="str">
        <f>VLOOKUP(R787,ZemeData!$B$537:$C$548,2,0)</f>
        <v>IV</v>
      </c>
      <c r="U787" s="695" t="str">
        <f>VLOOKUP(O787,ZemeData!$B$524:$C$533,2,0)</f>
        <v xml:space="preserve"> ** Státy ESVO</v>
      </c>
      <c r="V787" s="721"/>
    </row>
    <row r="788" spans="1:22" x14ac:dyDescent="0.2">
      <c r="A788" s="737" t="str">
        <f t="shared" si="39"/>
        <v>IV2018 Dovoz ze zemí OECD</v>
      </c>
      <c r="B788" s="979" t="s">
        <v>1619</v>
      </c>
      <c r="C788" s="963">
        <v>4</v>
      </c>
      <c r="D788" s="963" t="s">
        <v>255</v>
      </c>
      <c r="E788" s="950">
        <v>4385824216</v>
      </c>
      <c r="F788" s="950">
        <v>9112656</v>
      </c>
      <c r="G788" s="887" t="str">
        <f t="shared" si="40"/>
        <v>04</v>
      </c>
      <c r="H788" s="867" t="str">
        <f t="shared" si="41"/>
        <v>2018</v>
      </c>
      <c r="I788" s="867" t="str">
        <f>VLOOKUP(G788,ZemeData!$B$537:$C$548,2,0)</f>
        <v>IV</v>
      </c>
      <c r="J788" s="867" t="str">
        <f>VLOOKUP(D788,ZemeData!$E$524:$F$533,2,0)</f>
        <v xml:space="preserve"> Dovoz ze zemí OECD</v>
      </c>
      <c r="K788" s="868"/>
      <c r="L788" s="888" t="str">
        <f t="shared" si="42"/>
        <v>IV2018 Vývoz do zemí OECD</v>
      </c>
      <c r="M788" s="979" t="s">
        <v>1619</v>
      </c>
      <c r="N788" s="963">
        <v>4</v>
      </c>
      <c r="O788" s="963" t="s">
        <v>255</v>
      </c>
      <c r="P788" s="950">
        <v>5620578288</v>
      </c>
      <c r="Q788" s="950">
        <v>12456716</v>
      </c>
      <c r="R788" s="739" t="str">
        <f t="shared" si="43"/>
        <v>04</v>
      </c>
      <c r="S788" s="695" t="str">
        <f t="shared" si="44"/>
        <v>2018</v>
      </c>
      <c r="T788" s="695" t="str">
        <f>VLOOKUP(R788,ZemeData!$B$537:$C$548,2,0)</f>
        <v>IV</v>
      </c>
      <c r="U788" s="695" t="str">
        <f>VLOOKUP(O788,ZemeData!$B$524:$C$533,2,0)</f>
        <v xml:space="preserve"> Vývoz do zemí OECD</v>
      </c>
      <c r="V788" s="721"/>
    </row>
    <row r="789" spans="1:22" x14ac:dyDescent="0.2">
      <c r="A789" s="737" t="str">
        <f t="shared" si="39"/>
        <v>IV2018 * Ostatní */</v>
      </c>
      <c r="B789" s="979" t="s">
        <v>1619</v>
      </c>
      <c r="C789" s="963">
        <v>8</v>
      </c>
      <c r="D789" s="963" t="s">
        <v>259</v>
      </c>
      <c r="E789" s="950">
        <v>111273637</v>
      </c>
      <c r="F789" s="950">
        <v>1645446</v>
      </c>
      <c r="G789" s="887" t="str">
        <f t="shared" si="40"/>
        <v>04</v>
      </c>
      <c r="H789" s="867" t="str">
        <f t="shared" si="41"/>
        <v>2018</v>
      </c>
      <c r="I789" s="867" t="str">
        <f>VLOOKUP(G789,ZemeData!$B$537:$C$548,2,0)</f>
        <v>IV</v>
      </c>
      <c r="J789" s="867" t="str">
        <f>VLOOKUP(D789,ZemeData!$E$524:$F$533,2,0)</f>
        <v xml:space="preserve"> * Ostatní */</v>
      </c>
      <c r="K789" s="868"/>
      <c r="L789" s="888" t="str">
        <f t="shared" si="42"/>
        <v>IV2018 * Ostatní */</v>
      </c>
      <c r="M789" s="979" t="s">
        <v>1619</v>
      </c>
      <c r="N789" s="963">
        <v>8</v>
      </c>
      <c r="O789" s="963" t="s">
        <v>259</v>
      </c>
      <c r="P789" s="950">
        <v>37422764</v>
      </c>
      <c r="Q789" s="950">
        <v>174857</v>
      </c>
      <c r="R789" s="739" t="str">
        <f t="shared" si="43"/>
        <v>04</v>
      </c>
      <c r="S789" s="695" t="str">
        <f t="shared" si="44"/>
        <v>2018</v>
      </c>
      <c r="T789" s="695" t="str">
        <f>VLOOKUP(R789,ZemeData!$B$537:$C$548,2,0)</f>
        <v>IV</v>
      </c>
      <c r="U789" s="695" t="str">
        <f>VLOOKUP(O789,ZemeData!$B$524:$C$533,2,0)</f>
        <v xml:space="preserve"> * Ostatní */</v>
      </c>
      <c r="V789" s="721"/>
    </row>
    <row r="790" spans="1:22" ht="25.5" x14ac:dyDescent="0.2">
      <c r="A790" s="737" t="str">
        <f t="shared" si="39"/>
        <v>IV2018 * Rozvojové země</v>
      </c>
      <c r="B790" s="979" t="s">
        <v>1619</v>
      </c>
      <c r="C790" s="963">
        <v>10</v>
      </c>
      <c r="D790" s="963" t="s">
        <v>260</v>
      </c>
      <c r="E790" s="950">
        <v>216105077</v>
      </c>
      <c r="F790" s="950">
        <v>1024971</v>
      </c>
      <c r="G790" s="887" t="str">
        <f t="shared" si="40"/>
        <v>04</v>
      </c>
      <c r="H790" s="867" t="str">
        <f t="shared" si="41"/>
        <v>2018</v>
      </c>
      <c r="I790" s="867" t="str">
        <f>VLOOKUP(G790,ZemeData!$B$537:$C$548,2,0)</f>
        <v>IV</v>
      </c>
      <c r="J790" s="867" t="str">
        <f>VLOOKUP(D790,ZemeData!$E$524:$F$533,2,0)</f>
        <v xml:space="preserve"> * Rozvojové země</v>
      </c>
      <c r="K790" s="868"/>
      <c r="L790" s="888" t="str">
        <f t="shared" si="42"/>
        <v>IV2018 * Rozvojové země</v>
      </c>
      <c r="M790" s="979" t="s">
        <v>1619</v>
      </c>
      <c r="N790" s="963">
        <v>10</v>
      </c>
      <c r="O790" s="963" t="s">
        <v>260</v>
      </c>
      <c r="P790" s="950">
        <v>126924691</v>
      </c>
      <c r="Q790" s="950">
        <v>526209</v>
      </c>
      <c r="R790" s="739" t="str">
        <f t="shared" si="43"/>
        <v>04</v>
      </c>
      <c r="S790" s="695" t="str">
        <f t="shared" si="44"/>
        <v>2018</v>
      </c>
      <c r="T790" s="695" t="str">
        <f>VLOOKUP(R790,ZemeData!$B$537:$C$548,2,0)</f>
        <v>IV</v>
      </c>
      <c r="U790" s="695" t="str">
        <f>VLOOKUP(O790,ZemeData!$B$524:$C$533,2,0)</f>
        <v xml:space="preserve"> * Rozvojové země</v>
      </c>
      <c r="V790" s="721"/>
    </row>
    <row r="791" spans="1:22" ht="25.5" x14ac:dyDescent="0.2">
      <c r="A791" s="737" t="str">
        <f t="shared" si="39"/>
        <v>IV2018 ** Ostatní státy s vyspělou</v>
      </c>
      <c r="B791" s="979" t="s">
        <v>1619</v>
      </c>
      <c r="C791" s="963">
        <v>32</v>
      </c>
      <c r="D791" s="963" t="s">
        <v>256</v>
      </c>
      <c r="E791" s="950">
        <v>120845848</v>
      </c>
      <c r="F791" s="950">
        <v>744015</v>
      </c>
      <c r="G791" s="887" t="str">
        <f t="shared" si="40"/>
        <v>04</v>
      </c>
      <c r="H791" s="867" t="str">
        <f t="shared" si="41"/>
        <v>2018</v>
      </c>
      <c r="I791" s="867" t="str">
        <f>VLOOKUP(G791,ZemeData!$B$537:$C$548,2,0)</f>
        <v>IV</v>
      </c>
      <c r="J791" s="867" t="str">
        <f>VLOOKUP(D791,ZemeData!$E$524:$F$533,2,0)</f>
        <v xml:space="preserve"> ** Ostatní státy s vyspělou</v>
      </c>
      <c r="K791" s="868"/>
      <c r="L791" s="888" t="str">
        <f t="shared" si="42"/>
        <v>IV2018 ** Ostatní státy s vyspělou</v>
      </c>
      <c r="M791" s="979" t="s">
        <v>1619</v>
      </c>
      <c r="N791" s="963">
        <v>32</v>
      </c>
      <c r="O791" s="963" t="s">
        <v>256</v>
      </c>
      <c r="P791" s="950">
        <v>106724614</v>
      </c>
      <c r="Q791" s="950">
        <v>666174</v>
      </c>
      <c r="R791" s="739" t="str">
        <f t="shared" si="43"/>
        <v>04</v>
      </c>
      <c r="S791" s="695" t="str">
        <f t="shared" si="44"/>
        <v>2018</v>
      </c>
      <c r="T791" s="695" t="str">
        <f>VLOOKUP(R791,ZemeData!$B$537:$C$548,2,0)</f>
        <v>IV</v>
      </c>
      <c r="U791" s="695" t="str">
        <f>VLOOKUP(O791,ZemeData!$B$524:$C$533,2,0)</f>
        <v xml:space="preserve"> ** Ostatní státy s vyspělou</v>
      </c>
      <c r="V791" s="721"/>
    </row>
    <row r="792" spans="1:22" ht="51" x14ac:dyDescent="0.2">
      <c r="A792" s="737" t="str">
        <f t="shared" si="39"/>
        <v xml:space="preserve">IV2018 * Společenství </v>
      </c>
      <c r="B792" s="979" t="s">
        <v>1619</v>
      </c>
      <c r="C792" s="963">
        <v>55</v>
      </c>
      <c r="D792" s="963" t="s">
        <v>1701</v>
      </c>
      <c r="E792" s="950">
        <v>1351064203</v>
      </c>
      <c r="F792" s="950">
        <v>515972</v>
      </c>
      <c r="G792" s="887" t="str">
        <f t="shared" si="40"/>
        <v>04</v>
      </c>
      <c r="H792" s="867" t="str">
        <f t="shared" si="41"/>
        <v>2018</v>
      </c>
      <c r="I792" s="867" t="str">
        <f>VLOOKUP(G792,ZemeData!$B$537:$C$548,2,0)</f>
        <v>IV</v>
      </c>
      <c r="J792" s="867" t="str">
        <f>VLOOKUP(D792,ZemeData!$E$524:$F$533,2,0)</f>
        <v xml:space="preserve"> * Společenství </v>
      </c>
      <c r="K792" s="868"/>
      <c r="L792" s="888" t="str">
        <f t="shared" si="42"/>
        <v xml:space="preserve">IV2018 * Společenství </v>
      </c>
      <c r="M792" s="979" t="s">
        <v>1619</v>
      </c>
      <c r="N792" s="963">
        <v>55</v>
      </c>
      <c r="O792" s="963" t="s">
        <v>1701</v>
      </c>
      <c r="P792" s="950">
        <v>77040210</v>
      </c>
      <c r="Q792" s="950">
        <v>415559</v>
      </c>
      <c r="R792" s="739" t="str">
        <f t="shared" si="43"/>
        <v>04</v>
      </c>
      <c r="S792" s="695" t="str">
        <f t="shared" si="44"/>
        <v>2018</v>
      </c>
      <c r="T792" s="695" t="str">
        <f>VLOOKUP(R792,ZemeData!$B$537:$C$548,2,0)</f>
        <v>IV</v>
      </c>
      <c r="U792" s="695" t="str">
        <f>VLOOKUP(O792,ZemeData!$B$524:$C$533,2,0)</f>
        <v xml:space="preserve"> * Společenství </v>
      </c>
      <c r="V792" s="721"/>
    </row>
    <row r="793" spans="1:22" x14ac:dyDescent="0.2">
      <c r="A793" s="737" t="str">
        <f t="shared" si="39"/>
        <v>IV2018 ** Státy EU 28</v>
      </c>
      <c r="B793" s="979" t="s">
        <v>1619</v>
      </c>
      <c r="C793" s="963">
        <v>56</v>
      </c>
      <c r="D793" s="963" t="s">
        <v>257</v>
      </c>
      <c r="E793" s="950">
        <v>4264402759</v>
      </c>
      <c r="F793" s="950">
        <v>8174431</v>
      </c>
      <c r="G793" s="887" t="str">
        <f t="shared" si="40"/>
        <v>04</v>
      </c>
      <c r="H793" s="867" t="str">
        <f t="shared" si="41"/>
        <v>2018</v>
      </c>
      <c r="I793" s="867" t="str">
        <f>VLOOKUP(G793,ZemeData!$B$537:$C$548,2,0)</f>
        <v>IV</v>
      </c>
      <c r="J793" s="867" t="str">
        <f>VLOOKUP(D793,ZemeData!$E$524:$F$533,2,0)</f>
        <v xml:space="preserve"> ** Státy EU 28</v>
      </c>
      <c r="K793" s="868"/>
      <c r="L793" s="888" t="str">
        <f t="shared" si="42"/>
        <v>IV2018 ** Státy EU 28</v>
      </c>
      <c r="M793" s="979" t="s">
        <v>1619</v>
      </c>
      <c r="N793" s="963">
        <v>56</v>
      </c>
      <c r="O793" s="963" t="s">
        <v>257</v>
      </c>
      <c r="P793" s="950">
        <v>5566473238</v>
      </c>
      <c r="Q793" s="950">
        <v>11859068</v>
      </c>
      <c r="R793" s="739" t="str">
        <f t="shared" si="43"/>
        <v>04</v>
      </c>
      <c r="S793" s="695" t="str">
        <f t="shared" si="44"/>
        <v>2018</v>
      </c>
      <c r="T793" s="695" t="str">
        <f>VLOOKUP(R793,ZemeData!$B$537:$C$548,2,0)</f>
        <v>IV</v>
      </c>
      <c r="U793" s="695" t="str">
        <f>VLOOKUP(O793,ZemeData!$B$524:$C$533,2,0)</f>
        <v xml:space="preserve"> ** Státy EU 28</v>
      </c>
      <c r="V793" s="721"/>
    </row>
    <row r="794" spans="1:22" ht="25.5" x14ac:dyDescent="0.2">
      <c r="A794" s="737" t="str">
        <f t="shared" si="39"/>
        <v xml:space="preserve">IV2018 * Státy s vyspělou tržní  </v>
      </c>
      <c r="B794" s="979" t="s">
        <v>1619</v>
      </c>
      <c r="C794" s="963">
        <v>58</v>
      </c>
      <c r="D794" s="963" t="s">
        <v>262</v>
      </c>
      <c r="E794" s="950">
        <v>4415828131</v>
      </c>
      <c r="F794" s="950">
        <v>9062436</v>
      </c>
      <c r="G794" s="887" t="str">
        <f t="shared" si="40"/>
        <v>04</v>
      </c>
      <c r="H794" s="867" t="str">
        <f t="shared" si="41"/>
        <v>2018</v>
      </c>
      <c r="I794" s="867" t="str">
        <f>VLOOKUP(G794,ZemeData!$B$537:$C$548,2,0)</f>
        <v>IV</v>
      </c>
      <c r="J794" s="867" t="str">
        <f>VLOOKUP(D794,ZemeData!$E$524:$F$533,2,0)</f>
        <v xml:space="preserve"> * Státy s vyspělou tržní  </v>
      </c>
      <c r="K794" s="868"/>
      <c r="L794" s="888" t="str">
        <f t="shared" si="42"/>
        <v xml:space="preserve">IV2018 * Státy s vyspělou tržní  </v>
      </c>
      <c r="M794" s="979" t="s">
        <v>1619</v>
      </c>
      <c r="N794" s="963">
        <v>58</v>
      </c>
      <c r="O794" s="963" t="s">
        <v>262</v>
      </c>
      <c r="P794" s="950">
        <v>5718868306</v>
      </c>
      <c r="Q794" s="950">
        <v>12779440</v>
      </c>
      <c r="R794" s="739" t="str">
        <f t="shared" si="43"/>
        <v>04</v>
      </c>
      <c r="S794" s="695" t="str">
        <f t="shared" si="44"/>
        <v>2018</v>
      </c>
      <c r="T794" s="695" t="str">
        <f>VLOOKUP(R794,ZemeData!$B$537:$C$548,2,0)</f>
        <v>IV</v>
      </c>
      <c r="U794" s="695" t="str">
        <f>VLOOKUP(O794,ZemeData!$B$524:$C$533,2,0)</f>
        <v xml:space="preserve"> * Státy s vyspělou tržní  </v>
      </c>
      <c r="V794" s="721"/>
    </row>
    <row r="795" spans="1:22" ht="25.5" x14ac:dyDescent="0.2">
      <c r="A795" s="737" t="str">
        <f t="shared" si="39"/>
        <v xml:space="preserve">IV2018 * Státy s </v>
      </c>
      <c r="B795" s="979" t="s">
        <v>1619</v>
      </c>
      <c r="C795" s="963">
        <v>59</v>
      </c>
      <c r="D795" s="963" t="s">
        <v>263</v>
      </c>
      <c r="E795" s="950">
        <v>29208079</v>
      </c>
      <c r="F795" s="950">
        <v>75753</v>
      </c>
      <c r="G795" s="887" t="str">
        <f t="shared" si="40"/>
        <v>04</v>
      </c>
      <c r="H795" s="867" t="str">
        <f t="shared" si="41"/>
        <v>2018</v>
      </c>
      <c r="I795" s="867" t="str">
        <f>VLOOKUP(G795,ZemeData!$B$537:$C$548,2,0)</f>
        <v>IV</v>
      </c>
      <c r="J795" s="867" t="str">
        <f>VLOOKUP(D795,ZemeData!$E$524:$F$533,2,0)</f>
        <v xml:space="preserve"> * Státy s </v>
      </c>
      <c r="K795" s="868"/>
      <c r="L795" s="888" t="str">
        <f t="shared" si="42"/>
        <v xml:space="preserve">IV2018 * Státy s </v>
      </c>
      <c r="M795" s="979" t="s">
        <v>1619</v>
      </c>
      <c r="N795" s="963">
        <v>59</v>
      </c>
      <c r="O795" s="963" t="s">
        <v>263</v>
      </c>
      <c r="P795" s="950">
        <v>31438181</v>
      </c>
      <c r="Q795" s="950">
        <v>84763</v>
      </c>
      <c r="R795" s="739" t="str">
        <f t="shared" si="43"/>
        <v>04</v>
      </c>
      <c r="S795" s="695" t="str">
        <f t="shared" si="44"/>
        <v>2018</v>
      </c>
      <c r="T795" s="695" t="str">
        <f>VLOOKUP(R795,ZemeData!$B$537:$C$548,2,0)</f>
        <v>IV</v>
      </c>
      <c r="U795" s="695" t="str">
        <f>VLOOKUP(O795,ZemeData!$B$524:$C$533,2,0)</f>
        <v xml:space="preserve"> * Státy s </v>
      </c>
      <c r="V795" s="721"/>
    </row>
    <row r="796" spans="1:22" x14ac:dyDescent="0.2">
      <c r="A796" s="737" t="str">
        <f t="shared" si="39"/>
        <v>V2018 * Nespecifikováno</v>
      </c>
      <c r="B796" s="979" t="s">
        <v>1626</v>
      </c>
      <c r="C796" s="963">
        <v>0</v>
      </c>
      <c r="D796" s="963" t="s">
        <v>258</v>
      </c>
      <c r="E796" s="950">
        <v>44861959</v>
      </c>
      <c r="F796" s="950">
        <v>62960</v>
      </c>
      <c r="G796" s="887" t="str">
        <f t="shared" si="40"/>
        <v>05</v>
      </c>
      <c r="H796" s="867" t="str">
        <f t="shared" si="41"/>
        <v>2018</v>
      </c>
      <c r="I796" s="867" t="str">
        <f>VLOOKUP(G796,ZemeData!$B$537:$C$548,2,0)</f>
        <v>V</v>
      </c>
      <c r="J796" s="867" t="str">
        <f>VLOOKUP(D796,ZemeData!$E$524:$F$533,2,0)</f>
        <v xml:space="preserve"> * Nespecifikováno</v>
      </c>
      <c r="K796" s="868"/>
      <c r="L796" s="888" t="str">
        <f t="shared" si="42"/>
        <v>V2018 * Nespecifikováno</v>
      </c>
      <c r="M796" s="979" t="s">
        <v>1626</v>
      </c>
      <c r="N796" s="963">
        <v>0</v>
      </c>
      <c r="O796" s="963" t="s">
        <v>258</v>
      </c>
      <c r="P796" s="950">
        <v>10961134</v>
      </c>
      <c r="Q796" s="950">
        <v>10288</v>
      </c>
      <c r="R796" s="739" t="str">
        <f t="shared" si="43"/>
        <v>05</v>
      </c>
      <c r="S796" s="695" t="str">
        <f t="shared" si="44"/>
        <v>2018</v>
      </c>
      <c r="T796" s="695" t="str">
        <f>VLOOKUP(R796,ZemeData!$B$537:$C$548,2,0)</f>
        <v>V</v>
      </c>
      <c r="U796" s="695" t="str">
        <f>VLOOKUP(O796,ZemeData!$B$524:$C$533,2,0)</f>
        <v xml:space="preserve"> * Nespecifikováno</v>
      </c>
      <c r="V796" s="721"/>
    </row>
    <row r="797" spans="1:22" x14ac:dyDescent="0.2">
      <c r="A797" s="737" t="str">
        <f t="shared" si="39"/>
        <v>V2018 ** Státy ESVO</v>
      </c>
      <c r="B797" s="979" t="s">
        <v>1626</v>
      </c>
      <c r="C797" s="963">
        <v>2</v>
      </c>
      <c r="D797" s="963" t="s">
        <v>254</v>
      </c>
      <c r="E797" s="950">
        <v>32132196</v>
      </c>
      <c r="F797" s="950">
        <v>144846</v>
      </c>
      <c r="G797" s="887" t="str">
        <f t="shared" si="40"/>
        <v>05</v>
      </c>
      <c r="H797" s="867" t="str">
        <f t="shared" si="41"/>
        <v>2018</v>
      </c>
      <c r="I797" s="867" t="str">
        <f>VLOOKUP(G797,ZemeData!$B$537:$C$548,2,0)</f>
        <v>V</v>
      </c>
      <c r="J797" s="867" t="str">
        <f>VLOOKUP(D797,ZemeData!$E$524:$F$533,2,0)</f>
        <v xml:space="preserve"> ** Státy ESVO</v>
      </c>
      <c r="K797" s="868"/>
      <c r="L797" s="888" t="str">
        <f t="shared" si="42"/>
        <v>V2018 ** Státy ESVO</v>
      </c>
      <c r="M797" s="979" t="s">
        <v>1626</v>
      </c>
      <c r="N797" s="963">
        <v>2</v>
      </c>
      <c r="O797" s="963" t="s">
        <v>254</v>
      </c>
      <c r="P797" s="950">
        <v>44636875</v>
      </c>
      <c r="Q797" s="950">
        <v>239809</v>
      </c>
      <c r="R797" s="739" t="str">
        <f t="shared" si="43"/>
        <v>05</v>
      </c>
      <c r="S797" s="695" t="str">
        <f t="shared" si="44"/>
        <v>2018</v>
      </c>
      <c r="T797" s="695" t="str">
        <f>VLOOKUP(R797,ZemeData!$B$537:$C$548,2,0)</f>
        <v>V</v>
      </c>
      <c r="U797" s="695" t="str">
        <f>VLOOKUP(O797,ZemeData!$B$524:$C$533,2,0)</f>
        <v xml:space="preserve"> ** Státy ESVO</v>
      </c>
      <c r="V797" s="721"/>
    </row>
    <row r="798" spans="1:22" x14ac:dyDescent="0.2">
      <c r="A798" s="737" t="str">
        <f t="shared" si="39"/>
        <v>V2018 Dovoz ze zemí OECD</v>
      </c>
      <c r="B798" s="979" t="s">
        <v>1626</v>
      </c>
      <c r="C798" s="963">
        <v>4</v>
      </c>
      <c r="D798" s="963" t="s">
        <v>255</v>
      </c>
      <c r="E798" s="950">
        <v>4697113986</v>
      </c>
      <c r="F798" s="950">
        <v>9683393</v>
      </c>
      <c r="G798" s="887" t="str">
        <f t="shared" si="40"/>
        <v>05</v>
      </c>
      <c r="H798" s="867" t="str">
        <f t="shared" si="41"/>
        <v>2018</v>
      </c>
      <c r="I798" s="867" t="str">
        <f>VLOOKUP(G798,ZemeData!$B$537:$C$548,2,0)</f>
        <v>V</v>
      </c>
      <c r="J798" s="867" t="str">
        <f>VLOOKUP(D798,ZemeData!$E$524:$F$533,2,0)</f>
        <v xml:space="preserve"> Dovoz ze zemí OECD</v>
      </c>
      <c r="K798" s="868"/>
      <c r="L798" s="888" t="str">
        <f t="shared" si="42"/>
        <v>V2018 Vývoz do zemí OECD</v>
      </c>
      <c r="M798" s="979" t="s">
        <v>1626</v>
      </c>
      <c r="N798" s="963">
        <v>4</v>
      </c>
      <c r="O798" s="963" t="s">
        <v>255</v>
      </c>
      <c r="P798" s="950">
        <v>5830758401</v>
      </c>
      <c r="Q798" s="950">
        <v>12552271</v>
      </c>
      <c r="R798" s="739" t="str">
        <f t="shared" si="43"/>
        <v>05</v>
      </c>
      <c r="S798" s="695" t="str">
        <f t="shared" si="44"/>
        <v>2018</v>
      </c>
      <c r="T798" s="695" t="str">
        <f>VLOOKUP(R798,ZemeData!$B$537:$C$548,2,0)</f>
        <v>V</v>
      </c>
      <c r="U798" s="695" t="str">
        <f>VLOOKUP(O798,ZemeData!$B$524:$C$533,2,0)</f>
        <v xml:space="preserve"> Vývoz do zemí OECD</v>
      </c>
      <c r="V798" s="721"/>
    </row>
    <row r="799" spans="1:22" x14ac:dyDescent="0.2">
      <c r="A799" s="737" t="str">
        <f t="shared" si="39"/>
        <v>V2018 * Ostatní */</v>
      </c>
      <c r="B799" s="979" t="s">
        <v>1626</v>
      </c>
      <c r="C799" s="963">
        <v>8</v>
      </c>
      <c r="D799" s="963" t="s">
        <v>259</v>
      </c>
      <c r="E799" s="950">
        <v>127994597</v>
      </c>
      <c r="F799" s="950">
        <v>1617126</v>
      </c>
      <c r="G799" s="887" t="str">
        <f t="shared" si="40"/>
        <v>05</v>
      </c>
      <c r="H799" s="867" t="str">
        <f t="shared" si="41"/>
        <v>2018</v>
      </c>
      <c r="I799" s="867" t="str">
        <f>VLOOKUP(G799,ZemeData!$B$537:$C$548,2,0)</f>
        <v>V</v>
      </c>
      <c r="J799" s="867" t="str">
        <f>VLOOKUP(D799,ZemeData!$E$524:$F$533,2,0)</f>
        <v xml:space="preserve"> * Ostatní */</v>
      </c>
      <c r="K799" s="868"/>
      <c r="L799" s="888" t="str">
        <f t="shared" si="42"/>
        <v>V2018 * Ostatní */</v>
      </c>
      <c r="M799" s="979" t="s">
        <v>1626</v>
      </c>
      <c r="N799" s="963">
        <v>8</v>
      </c>
      <c r="O799" s="963" t="s">
        <v>259</v>
      </c>
      <c r="P799" s="950">
        <v>38694288</v>
      </c>
      <c r="Q799" s="950">
        <v>193569</v>
      </c>
      <c r="R799" s="739" t="str">
        <f t="shared" si="43"/>
        <v>05</v>
      </c>
      <c r="S799" s="695" t="str">
        <f t="shared" si="44"/>
        <v>2018</v>
      </c>
      <c r="T799" s="695" t="str">
        <f>VLOOKUP(R799,ZemeData!$B$537:$C$548,2,0)</f>
        <v>V</v>
      </c>
      <c r="U799" s="695" t="str">
        <f>VLOOKUP(O799,ZemeData!$B$524:$C$533,2,0)</f>
        <v xml:space="preserve"> * Ostatní */</v>
      </c>
      <c r="V799" s="721"/>
    </row>
    <row r="800" spans="1:22" ht="25.5" x14ac:dyDescent="0.2">
      <c r="A800" s="737" t="str">
        <f t="shared" si="39"/>
        <v>V2018 * Rozvojové země</v>
      </c>
      <c r="B800" s="979" t="s">
        <v>1626</v>
      </c>
      <c r="C800" s="963">
        <v>10</v>
      </c>
      <c r="D800" s="963" t="s">
        <v>260</v>
      </c>
      <c r="E800" s="950">
        <v>246249760</v>
      </c>
      <c r="F800" s="950">
        <v>1038349</v>
      </c>
      <c r="G800" s="887" t="str">
        <f t="shared" si="40"/>
        <v>05</v>
      </c>
      <c r="H800" s="867" t="str">
        <f t="shared" si="41"/>
        <v>2018</v>
      </c>
      <c r="I800" s="867" t="str">
        <f>VLOOKUP(G800,ZemeData!$B$537:$C$548,2,0)</f>
        <v>V</v>
      </c>
      <c r="J800" s="867" t="str">
        <f>VLOOKUP(D800,ZemeData!$E$524:$F$533,2,0)</f>
        <v xml:space="preserve"> * Rozvojové země</v>
      </c>
      <c r="K800" s="868"/>
      <c r="L800" s="888" t="str">
        <f t="shared" si="42"/>
        <v>V2018 * Rozvojové země</v>
      </c>
      <c r="M800" s="979" t="s">
        <v>1626</v>
      </c>
      <c r="N800" s="963">
        <v>10</v>
      </c>
      <c r="O800" s="963" t="s">
        <v>260</v>
      </c>
      <c r="P800" s="950">
        <v>113411177</v>
      </c>
      <c r="Q800" s="950">
        <v>526371</v>
      </c>
      <c r="R800" s="739" t="str">
        <f t="shared" si="43"/>
        <v>05</v>
      </c>
      <c r="S800" s="695" t="str">
        <f t="shared" si="44"/>
        <v>2018</v>
      </c>
      <c r="T800" s="695" t="str">
        <f>VLOOKUP(R800,ZemeData!$B$537:$C$548,2,0)</f>
        <v>V</v>
      </c>
      <c r="U800" s="695" t="str">
        <f>VLOOKUP(O800,ZemeData!$B$524:$C$533,2,0)</f>
        <v xml:space="preserve"> * Rozvojové země</v>
      </c>
      <c r="V800" s="721"/>
    </row>
    <row r="801" spans="1:22" ht="25.5" x14ac:dyDescent="0.2">
      <c r="A801" s="737" t="str">
        <f t="shared" si="39"/>
        <v>V2018 ** Ostatní státy s vyspělou</v>
      </c>
      <c r="B801" s="979" t="s">
        <v>1626</v>
      </c>
      <c r="C801" s="963">
        <v>32</v>
      </c>
      <c r="D801" s="963" t="s">
        <v>256</v>
      </c>
      <c r="E801" s="950">
        <v>143423952</v>
      </c>
      <c r="F801" s="950">
        <v>875704</v>
      </c>
      <c r="G801" s="887" t="str">
        <f t="shared" si="40"/>
        <v>05</v>
      </c>
      <c r="H801" s="867" t="str">
        <f t="shared" si="41"/>
        <v>2018</v>
      </c>
      <c r="I801" s="867" t="str">
        <f>VLOOKUP(G801,ZemeData!$B$537:$C$548,2,0)</f>
        <v>V</v>
      </c>
      <c r="J801" s="867" t="str">
        <f>VLOOKUP(D801,ZemeData!$E$524:$F$533,2,0)</f>
        <v xml:space="preserve"> ** Ostatní státy s vyspělou</v>
      </c>
      <c r="K801" s="868"/>
      <c r="L801" s="888" t="str">
        <f t="shared" si="42"/>
        <v>V2018 ** Ostatní státy s vyspělou</v>
      </c>
      <c r="M801" s="979" t="s">
        <v>1626</v>
      </c>
      <c r="N801" s="963">
        <v>32</v>
      </c>
      <c r="O801" s="963" t="s">
        <v>256</v>
      </c>
      <c r="P801" s="950">
        <v>110540863</v>
      </c>
      <c r="Q801" s="950">
        <v>713157</v>
      </c>
      <c r="R801" s="739" t="str">
        <f t="shared" si="43"/>
        <v>05</v>
      </c>
      <c r="S801" s="695" t="str">
        <f t="shared" si="44"/>
        <v>2018</v>
      </c>
      <c r="T801" s="695" t="str">
        <f>VLOOKUP(R801,ZemeData!$B$537:$C$548,2,0)</f>
        <v>V</v>
      </c>
      <c r="U801" s="695" t="str">
        <f>VLOOKUP(O801,ZemeData!$B$524:$C$533,2,0)</f>
        <v xml:space="preserve"> ** Ostatní státy s vyspělou</v>
      </c>
      <c r="V801" s="721"/>
    </row>
    <row r="802" spans="1:22" ht="51" x14ac:dyDescent="0.2">
      <c r="A802" s="737" t="str">
        <f t="shared" si="39"/>
        <v xml:space="preserve">V2018 * Společenství </v>
      </c>
      <c r="B802" s="979" t="s">
        <v>1626</v>
      </c>
      <c r="C802" s="963">
        <v>55</v>
      </c>
      <c r="D802" s="963" t="s">
        <v>1701</v>
      </c>
      <c r="E802" s="950">
        <v>1971192374</v>
      </c>
      <c r="F802" s="950">
        <v>686776</v>
      </c>
      <c r="G802" s="887" t="str">
        <f t="shared" si="40"/>
        <v>05</v>
      </c>
      <c r="H802" s="867" t="str">
        <f t="shared" si="41"/>
        <v>2018</v>
      </c>
      <c r="I802" s="867" t="str">
        <f>VLOOKUP(G802,ZemeData!$B$537:$C$548,2,0)</f>
        <v>V</v>
      </c>
      <c r="J802" s="867" t="str">
        <f>VLOOKUP(D802,ZemeData!$E$524:$F$533,2,0)</f>
        <v xml:space="preserve"> * Společenství </v>
      </c>
      <c r="K802" s="868"/>
      <c r="L802" s="888" t="str">
        <f t="shared" si="42"/>
        <v xml:space="preserve">V2018 * Společenství </v>
      </c>
      <c r="M802" s="979" t="s">
        <v>1626</v>
      </c>
      <c r="N802" s="963">
        <v>55</v>
      </c>
      <c r="O802" s="963" t="s">
        <v>1701</v>
      </c>
      <c r="P802" s="950">
        <v>81446568</v>
      </c>
      <c r="Q802" s="950">
        <v>443737</v>
      </c>
      <c r="R802" s="739" t="str">
        <f t="shared" si="43"/>
        <v>05</v>
      </c>
      <c r="S802" s="695" t="str">
        <f t="shared" si="44"/>
        <v>2018</v>
      </c>
      <c r="T802" s="695" t="str">
        <f>VLOOKUP(R802,ZemeData!$B$537:$C$548,2,0)</f>
        <v>V</v>
      </c>
      <c r="U802" s="695" t="str">
        <f>VLOOKUP(O802,ZemeData!$B$524:$C$533,2,0)</f>
        <v xml:space="preserve"> * Společenství </v>
      </c>
      <c r="V802" s="721"/>
    </row>
    <row r="803" spans="1:22" x14ac:dyDescent="0.2">
      <c r="A803" s="737" t="str">
        <f t="shared" si="39"/>
        <v>V2018 ** Státy EU 28</v>
      </c>
      <c r="B803" s="979" t="s">
        <v>1626</v>
      </c>
      <c r="C803" s="963">
        <v>56</v>
      </c>
      <c r="D803" s="963" t="s">
        <v>257</v>
      </c>
      <c r="E803" s="950">
        <v>4543587809</v>
      </c>
      <c r="F803" s="950">
        <v>8598872</v>
      </c>
      <c r="G803" s="887" t="str">
        <f t="shared" si="40"/>
        <v>05</v>
      </c>
      <c r="H803" s="867" t="str">
        <f t="shared" si="41"/>
        <v>2018</v>
      </c>
      <c r="I803" s="867" t="str">
        <f>VLOOKUP(G803,ZemeData!$B$537:$C$548,2,0)</f>
        <v>V</v>
      </c>
      <c r="J803" s="867" t="str">
        <f>VLOOKUP(D803,ZemeData!$E$524:$F$533,2,0)</f>
        <v xml:space="preserve"> ** Státy EU 28</v>
      </c>
      <c r="K803" s="868"/>
      <c r="L803" s="888" t="str">
        <f t="shared" si="42"/>
        <v>V2018 ** Státy EU 28</v>
      </c>
      <c r="M803" s="979" t="s">
        <v>1626</v>
      </c>
      <c r="N803" s="963">
        <v>56</v>
      </c>
      <c r="O803" s="963" t="s">
        <v>257</v>
      </c>
      <c r="P803" s="950">
        <v>5810159286</v>
      </c>
      <c r="Q803" s="950">
        <v>11959129</v>
      </c>
      <c r="R803" s="739" t="str">
        <f t="shared" si="43"/>
        <v>05</v>
      </c>
      <c r="S803" s="695" t="str">
        <f t="shared" si="44"/>
        <v>2018</v>
      </c>
      <c r="T803" s="695" t="str">
        <f>VLOOKUP(R803,ZemeData!$B$537:$C$548,2,0)</f>
        <v>V</v>
      </c>
      <c r="U803" s="695" t="str">
        <f>VLOOKUP(O803,ZemeData!$B$524:$C$533,2,0)</f>
        <v xml:space="preserve"> ** Státy EU 28</v>
      </c>
      <c r="V803" s="721"/>
    </row>
    <row r="804" spans="1:22" ht="25.5" x14ac:dyDescent="0.2">
      <c r="A804" s="737" t="str">
        <f t="shared" si="39"/>
        <v xml:space="preserve">V2018 * Státy s vyspělou tržní  </v>
      </c>
      <c r="B804" s="979" t="s">
        <v>1626</v>
      </c>
      <c r="C804" s="963">
        <v>58</v>
      </c>
      <c r="D804" s="963" t="s">
        <v>262</v>
      </c>
      <c r="E804" s="950">
        <v>4719143958</v>
      </c>
      <c r="F804" s="950">
        <v>9619423</v>
      </c>
      <c r="G804" s="887" t="str">
        <f t="shared" si="40"/>
        <v>05</v>
      </c>
      <c r="H804" s="867" t="str">
        <f t="shared" si="41"/>
        <v>2018</v>
      </c>
      <c r="I804" s="867" t="str">
        <f>VLOOKUP(G804,ZemeData!$B$537:$C$548,2,0)</f>
        <v>V</v>
      </c>
      <c r="J804" s="867" t="str">
        <f>VLOOKUP(D804,ZemeData!$E$524:$F$533,2,0)</f>
        <v xml:space="preserve"> * Státy s vyspělou tržní  </v>
      </c>
      <c r="K804" s="868"/>
      <c r="L804" s="888" t="str">
        <f t="shared" si="42"/>
        <v xml:space="preserve">V2018 * Státy s vyspělou tržní  </v>
      </c>
      <c r="M804" s="979" t="s">
        <v>1626</v>
      </c>
      <c r="N804" s="963">
        <v>58</v>
      </c>
      <c r="O804" s="963" t="s">
        <v>262</v>
      </c>
      <c r="P804" s="950">
        <v>5965337024</v>
      </c>
      <c r="Q804" s="950">
        <v>12912096</v>
      </c>
      <c r="R804" s="739" t="str">
        <f t="shared" si="43"/>
        <v>05</v>
      </c>
      <c r="S804" s="695" t="str">
        <f t="shared" si="44"/>
        <v>2018</v>
      </c>
      <c r="T804" s="695" t="str">
        <f>VLOOKUP(R804,ZemeData!$B$537:$C$548,2,0)</f>
        <v>V</v>
      </c>
      <c r="U804" s="695" t="str">
        <f>VLOOKUP(O804,ZemeData!$B$524:$C$533,2,0)</f>
        <v xml:space="preserve"> * Státy s vyspělou tržní  </v>
      </c>
      <c r="V804" s="721"/>
    </row>
    <row r="805" spans="1:22" ht="25.5" x14ac:dyDescent="0.2">
      <c r="A805" s="737" t="str">
        <f t="shared" si="39"/>
        <v xml:space="preserve">V2018 * Státy s </v>
      </c>
      <c r="B805" s="979" t="s">
        <v>1626</v>
      </c>
      <c r="C805" s="963">
        <v>59</v>
      </c>
      <c r="D805" s="963" t="s">
        <v>263</v>
      </c>
      <c r="E805" s="950">
        <v>36930516</v>
      </c>
      <c r="F805" s="950">
        <v>77419</v>
      </c>
      <c r="G805" s="887" t="str">
        <f t="shared" si="40"/>
        <v>05</v>
      </c>
      <c r="H805" s="867" t="str">
        <f t="shared" si="41"/>
        <v>2018</v>
      </c>
      <c r="I805" s="867" t="str">
        <f>VLOOKUP(G805,ZemeData!$B$537:$C$548,2,0)</f>
        <v>V</v>
      </c>
      <c r="J805" s="867" t="str">
        <f>VLOOKUP(D805,ZemeData!$E$524:$F$533,2,0)</f>
        <v xml:space="preserve"> * Státy s </v>
      </c>
      <c r="K805" s="868"/>
      <c r="L805" s="888" t="str">
        <f t="shared" si="42"/>
        <v xml:space="preserve">V2018 * Státy s </v>
      </c>
      <c r="M805" s="979" t="s">
        <v>1626</v>
      </c>
      <c r="N805" s="963">
        <v>59</v>
      </c>
      <c r="O805" s="963" t="s">
        <v>263</v>
      </c>
      <c r="P805" s="950">
        <v>36651754</v>
      </c>
      <c r="Q805" s="950">
        <v>87295</v>
      </c>
      <c r="R805" s="739" t="str">
        <f t="shared" si="43"/>
        <v>05</v>
      </c>
      <c r="S805" s="695" t="str">
        <f t="shared" si="44"/>
        <v>2018</v>
      </c>
      <c r="T805" s="695" t="str">
        <f>VLOOKUP(R805,ZemeData!$B$537:$C$548,2,0)</f>
        <v>V</v>
      </c>
      <c r="U805" s="695" t="str">
        <f>VLOOKUP(O805,ZemeData!$B$524:$C$533,2,0)</f>
        <v xml:space="preserve"> * Státy s </v>
      </c>
      <c r="V805" s="721"/>
    </row>
    <row r="806" spans="1:22" x14ac:dyDescent="0.2">
      <c r="A806" s="737" t="str">
        <f t="shared" si="39"/>
        <v>VI2018 * Nespecifikováno</v>
      </c>
      <c r="B806" s="979" t="s">
        <v>1628</v>
      </c>
      <c r="C806" s="963">
        <v>0</v>
      </c>
      <c r="D806" s="963" t="s">
        <v>258</v>
      </c>
      <c r="E806" s="950">
        <v>48947480</v>
      </c>
      <c r="F806" s="950">
        <v>67498</v>
      </c>
      <c r="G806" s="887" t="str">
        <f t="shared" si="40"/>
        <v>06</v>
      </c>
      <c r="H806" s="867" t="str">
        <f t="shared" si="41"/>
        <v>2018</v>
      </c>
      <c r="I806" s="867" t="str">
        <f>VLOOKUP(G806,ZemeData!$B$537:$C$548,2,0)</f>
        <v>VI</v>
      </c>
      <c r="J806" s="867" t="str">
        <f>VLOOKUP(D806,ZemeData!$E$524:$F$533,2,0)</f>
        <v xml:space="preserve"> * Nespecifikováno</v>
      </c>
      <c r="K806" s="868"/>
      <c r="L806" s="888" t="str">
        <f t="shared" si="42"/>
        <v>VI2018 * Nespecifikováno</v>
      </c>
      <c r="M806" s="979" t="s">
        <v>1628</v>
      </c>
      <c r="N806" s="963">
        <v>0</v>
      </c>
      <c r="O806" s="963" t="s">
        <v>258</v>
      </c>
      <c r="P806" s="950">
        <v>16714444</v>
      </c>
      <c r="Q806" s="950">
        <v>13407</v>
      </c>
      <c r="R806" s="739" t="str">
        <f t="shared" si="43"/>
        <v>06</v>
      </c>
      <c r="S806" s="695" t="str">
        <f t="shared" si="44"/>
        <v>2018</v>
      </c>
      <c r="T806" s="695" t="str">
        <f>VLOOKUP(R806,ZemeData!$B$537:$C$548,2,0)</f>
        <v>VI</v>
      </c>
      <c r="U806" s="695" t="str">
        <f>VLOOKUP(O806,ZemeData!$B$524:$C$533,2,0)</f>
        <v xml:space="preserve"> * Nespecifikováno</v>
      </c>
      <c r="V806" s="721"/>
    </row>
    <row r="807" spans="1:22" x14ac:dyDescent="0.2">
      <c r="A807" s="737" t="str">
        <f t="shared" si="39"/>
        <v>VI2018 ** Státy ESVO</v>
      </c>
      <c r="B807" s="979" t="s">
        <v>1628</v>
      </c>
      <c r="C807" s="963">
        <v>2</v>
      </c>
      <c r="D807" s="963" t="s">
        <v>254</v>
      </c>
      <c r="E807" s="950">
        <v>32489209</v>
      </c>
      <c r="F807" s="950">
        <v>151769</v>
      </c>
      <c r="G807" s="887" t="str">
        <f t="shared" si="40"/>
        <v>06</v>
      </c>
      <c r="H807" s="867" t="str">
        <f t="shared" si="41"/>
        <v>2018</v>
      </c>
      <c r="I807" s="867" t="str">
        <f>VLOOKUP(G807,ZemeData!$B$537:$C$548,2,0)</f>
        <v>VI</v>
      </c>
      <c r="J807" s="867" t="str">
        <f>VLOOKUP(D807,ZemeData!$E$524:$F$533,2,0)</f>
        <v xml:space="preserve"> ** Státy ESVO</v>
      </c>
      <c r="K807" s="868"/>
      <c r="L807" s="888" t="str">
        <f t="shared" si="42"/>
        <v>VI2018 ** Státy ESVO</v>
      </c>
      <c r="M807" s="979" t="s">
        <v>1628</v>
      </c>
      <c r="N807" s="963">
        <v>2</v>
      </c>
      <c r="O807" s="963" t="s">
        <v>254</v>
      </c>
      <c r="P807" s="950">
        <v>49046396</v>
      </c>
      <c r="Q807" s="950">
        <v>272198</v>
      </c>
      <c r="R807" s="739" t="str">
        <f t="shared" si="43"/>
        <v>06</v>
      </c>
      <c r="S807" s="695" t="str">
        <f t="shared" si="44"/>
        <v>2018</v>
      </c>
      <c r="T807" s="695" t="str">
        <f>VLOOKUP(R807,ZemeData!$B$537:$C$548,2,0)</f>
        <v>VI</v>
      </c>
      <c r="U807" s="695" t="str">
        <f>VLOOKUP(O807,ZemeData!$B$524:$C$533,2,0)</f>
        <v xml:space="preserve"> ** Státy ESVO</v>
      </c>
      <c r="V807" s="721"/>
    </row>
    <row r="808" spans="1:22" x14ac:dyDescent="0.2">
      <c r="A808" s="737" t="str">
        <f t="shared" si="39"/>
        <v>VI2018 Dovoz ze zemí OECD</v>
      </c>
      <c r="B808" s="979" t="s">
        <v>1628</v>
      </c>
      <c r="C808" s="963">
        <v>4</v>
      </c>
      <c r="D808" s="963" t="s">
        <v>255</v>
      </c>
      <c r="E808" s="950">
        <v>4716742739</v>
      </c>
      <c r="F808" s="950">
        <v>9813055</v>
      </c>
      <c r="G808" s="887" t="str">
        <f t="shared" si="40"/>
        <v>06</v>
      </c>
      <c r="H808" s="867" t="str">
        <f t="shared" si="41"/>
        <v>2018</v>
      </c>
      <c r="I808" s="867" t="str">
        <f>VLOOKUP(G808,ZemeData!$B$537:$C$548,2,0)</f>
        <v>VI</v>
      </c>
      <c r="J808" s="867" t="str">
        <f>VLOOKUP(D808,ZemeData!$E$524:$F$533,2,0)</f>
        <v xml:space="preserve"> Dovoz ze zemí OECD</v>
      </c>
      <c r="K808" s="868"/>
      <c r="L808" s="888" t="str">
        <f t="shared" si="42"/>
        <v>VI2018 Vývoz do zemí OECD</v>
      </c>
      <c r="M808" s="979" t="s">
        <v>1628</v>
      </c>
      <c r="N808" s="963">
        <v>4</v>
      </c>
      <c r="O808" s="963" t="s">
        <v>255</v>
      </c>
      <c r="P808" s="950">
        <v>5800719061</v>
      </c>
      <c r="Q808" s="950">
        <v>12927864</v>
      </c>
      <c r="R808" s="739" t="str">
        <f t="shared" si="43"/>
        <v>06</v>
      </c>
      <c r="S808" s="695" t="str">
        <f t="shared" si="44"/>
        <v>2018</v>
      </c>
      <c r="T808" s="695" t="str">
        <f>VLOOKUP(R808,ZemeData!$B$537:$C$548,2,0)</f>
        <v>VI</v>
      </c>
      <c r="U808" s="695" t="str">
        <f>VLOOKUP(O808,ZemeData!$B$524:$C$533,2,0)</f>
        <v xml:space="preserve"> Vývoz do zemí OECD</v>
      </c>
      <c r="V808" s="721"/>
    </row>
    <row r="809" spans="1:22" x14ac:dyDescent="0.2">
      <c r="A809" s="737" t="str">
        <f t="shared" si="39"/>
        <v>VI2018 * Ostatní */</v>
      </c>
      <c r="B809" s="979" t="s">
        <v>1628</v>
      </c>
      <c r="C809" s="963">
        <v>8</v>
      </c>
      <c r="D809" s="963" t="s">
        <v>259</v>
      </c>
      <c r="E809" s="950">
        <v>128934580</v>
      </c>
      <c r="F809" s="950">
        <v>1621980</v>
      </c>
      <c r="G809" s="887" t="str">
        <f t="shared" si="40"/>
        <v>06</v>
      </c>
      <c r="H809" s="867" t="str">
        <f t="shared" si="41"/>
        <v>2018</v>
      </c>
      <c r="I809" s="867" t="str">
        <f>VLOOKUP(G809,ZemeData!$B$537:$C$548,2,0)</f>
        <v>VI</v>
      </c>
      <c r="J809" s="867" t="str">
        <f>VLOOKUP(D809,ZemeData!$E$524:$F$533,2,0)</f>
        <v xml:space="preserve"> * Ostatní */</v>
      </c>
      <c r="K809" s="868"/>
      <c r="L809" s="888" t="str">
        <f t="shared" si="42"/>
        <v>VI2018 * Ostatní */</v>
      </c>
      <c r="M809" s="979" t="s">
        <v>1628</v>
      </c>
      <c r="N809" s="963">
        <v>8</v>
      </c>
      <c r="O809" s="963" t="s">
        <v>259</v>
      </c>
      <c r="P809" s="950">
        <v>45177869</v>
      </c>
      <c r="Q809" s="950">
        <v>206198</v>
      </c>
      <c r="R809" s="739" t="str">
        <f t="shared" si="43"/>
        <v>06</v>
      </c>
      <c r="S809" s="695" t="str">
        <f t="shared" si="44"/>
        <v>2018</v>
      </c>
      <c r="T809" s="695" t="str">
        <f>VLOOKUP(R809,ZemeData!$B$537:$C$548,2,0)</f>
        <v>VI</v>
      </c>
      <c r="U809" s="695" t="str">
        <f>VLOOKUP(O809,ZemeData!$B$524:$C$533,2,0)</f>
        <v xml:space="preserve"> * Ostatní */</v>
      </c>
      <c r="V809" s="721"/>
    </row>
    <row r="810" spans="1:22" ht="25.5" x14ac:dyDescent="0.2">
      <c r="A810" s="737" t="str">
        <f t="shared" si="39"/>
        <v>VI2018 * Rozvojové země</v>
      </c>
      <c r="B810" s="979" t="s">
        <v>1628</v>
      </c>
      <c r="C810" s="963">
        <v>10</v>
      </c>
      <c r="D810" s="963" t="s">
        <v>260</v>
      </c>
      <c r="E810" s="950">
        <v>278121592</v>
      </c>
      <c r="F810" s="950">
        <v>1011955</v>
      </c>
      <c r="G810" s="887" t="str">
        <f t="shared" si="40"/>
        <v>06</v>
      </c>
      <c r="H810" s="867" t="str">
        <f t="shared" si="41"/>
        <v>2018</v>
      </c>
      <c r="I810" s="867" t="str">
        <f>VLOOKUP(G810,ZemeData!$B$537:$C$548,2,0)</f>
        <v>VI</v>
      </c>
      <c r="J810" s="867" t="str">
        <f>VLOOKUP(D810,ZemeData!$E$524:$F$533,2,0)</f>
        <v xml:space="preserve"> * Rozvojové země</v>
      </c>
      <c r="K810" s="868"/>
      <c r="L810" s="888" t="str">
        <f t="shared" si="42"/>
        <v>VI2018 * Rozvojové země</v>
      </c>
      <c r="M810" s="979" t="s">
        <v>1628</v>
      </c>
      <c r="N810" s="963">
        <v>10</v>
      </c>
      <c r="O810" s="963" t="s">
        <v>260</v>
      </c>
      <c r="P810" s="950">
        <v>99595884</v>
      </c>
      <c r="Q810" s="950">
        <v>538331</v>
      </c>
      <c r="R810" s="739" t="str">
        <f t="shared" si="43"/>
        <v>06</v>
      </c>
      <c r="S810" s="695" t="str">
        <f t="shared" si="44"/>
        <v>2018</v>
      </c>
      <c r="T810" s="695" t="str">
        <f>VLOOKUP(R810,ZemeData!$B$537:$C$548,2,0)</f>
        <v>VI</v>
      </c>
      <c r="U810" s="695" t="str">
        <f>VLOOKUP(O810,ZemeData!$B$524:$C$533,2,0)</f>
        <v xml:space="preserve"> * Rozvojové země</v>
      </c>
      <c r="V810" s="721"/>
    </row>
    <row r="811" spans="1:22" ht="25.5" x14ac:dyDescent="0.2">
      <c r="A811" s="737" t="str">
        <f t="shared" si="39"/>
        <v>VI2018 ** Ostatní státy s vyspělou</v>
      </c>
      <c r="B811" s="979" t="s">
        <v>1628</v>
      </c>
      <c r="C811" s="963">
        <v>32</v>
      </c>
      <c r="D811" s="963" t="s">
        <v>256</v>
      </c>
      <c r="E811" s="950">
        <v>141397252</v>
      </c>
      <c r="F811" s="950">
        <v>790913</v>
      </c>
      <c r="G811" s="887" t="str">
        <f t="shared" si="40"/>
        <v>06</v>
      </c>
      <c r="H811" s="867" t="str">
        <f t="shared" si="41"/>
        <v>2018</v>
      </c>
      <c r="I811" s="867" t="str">
        <f>VLOOKUP(G811,ZemeData!$B$537:$C$548,2,0)</f>
        <v>VI</v>
      </c>
      <c r="J811" s="867" t="str">
        <f>VLOOKUP(D811,ZemeData!$E$524:$F$533,2,0)</f>
        <v xml:space="preserve"> ** Ostatní státy s vyspělou</v>
      </c>
      <c r="K811" s="868"/>
      <c r="L811" s="888" t="str">
        <f t="shared" si="42"/>
        <v>VI2018 ** Ostatní státy s vyspělou</v>
      </c>
      <c r="M811" s="979" t="s">
        <v>1628</v>
      </c>
      <c r="N811" s="963">
        <v>32</v>
      </c>
      <c r="O811" s="963" t="s">
        <v>256</v>
      </c>
      <c r="P811" s="950">
        <v>105596375</v>
      </c>
      <c r="Q811" s="950">
        <v>756711</v>
      </c>
      <c r="R811" s="739" t="str">
        <f t="shared" si="43"/>
        <v>06</v>
      </c>
      <c r="S811" s="695" t="str">
        <f t="shared" si="44"/>
        <v>2018</v>
      </c>
      <c r="T811" s="695" t="str">
        <f>VLOOKUP(R811,ZemeData!$B$537:$C$548,2,0)</f>
        <v>VI</v>
      </c>
      <c r="U811" s="695" t="str">
        <f>VLOOKUP(O811,ZemeData!$B$524:$C$533,2,0)</f>
        <v xml:space="preserve"> ** Ostatní státy s vyspělou</v>
      </c>
      <c r="V811" s="721"/>
    </row>
    <row r="812" spans="1:22" ht="51" x14ac:dyDescent="0.2">
      <c r="A812" s="737" t="str">
        <f t="shared" si="39"/>
        <v xml:space="preserve">VI2018 * Společenství </v>
      </c>
      <c r="B812" s="979" t="s">
        <v>1628</v>
      </c>
      <c r="C812" s="963">
        <v>55</v>
      </c>
      <c r="D812" s="963" t="s">
        <v>1701</v>
      </c>
      <c r="E812" s="950">
        <v>1833381506</v>
      </c>
      <c r="F812" s="950">
        <v>675662</v>
      </c>
      <c r="G812" s="887" t="str">
        <f t="shared" si="40"/>
        <v>06</v>
      </c>
      <c r="H812" s="867" t="str">
        <f t="shared" si="41"/>
        <v>2018</v>
      </c>
      <c r="I812" s="867" t="str">
        <f>VLOOKUP(G812,ZemeData!$B$537:$C$548,2,0)</f>
        <v>VI</v>
      </c>
      <c r="J812" s="867" t="str">
        <f>VLOOKUP(D812,ZemeData!$E$524:$F$533,2,0)</f>
        <v xml:space="preserve"> * Společenství </v>
      </c>
      <c r="K812" s="868"/>
      <c r="L812" s="888" t="str">
        <f t="shared" si="42"/>
        <v xml:space="preserve">VI2018 * Společenství </v>
      </c>
      <c r="M812" s="979" t="s">
        <v>1628</v>
      </c>
      <c r="N812" s="963">
        <v>55</v>
      </c>
      <c r="O812" s="963" t="s">
        <v>1701</v>
      </c>
      <c r="P812" s="950">
        <v>175385103</v>
      </c>
      <c r="Q812" s="950">
        <v>486205</v>
      </c>
      <c r="R812" s="739" t="str">
        <f t="shared" si="43"/>
        <v>06</v>
      </c>
      <c r="S812" s="695" t="str">
        <f t="shared" si="44"/>
        <v>2018</v>
      </c>
      <c r="T812" s="695" t="str">
        <f>VLOOKUP(R812,ZemeData!$B$537:$C$548,2,0)</f>
        <v>VI</v>
      </c>
      <c r="U812" s="695" t="str">
        <f>VLOOKUP(O812,ZemeData!$B$524:$C$533,2,0)</f>
        <v xml:space="preserve"> * Společenství </v>
      </c>
      <c r="V812" s="721"/>
    </row>
    <row r="813" spans="1:22" x14ac:dyDescent="0.2">
      <c r="A813" s="737" t="str">
        <f t="shared" si="39"/>
        <v>VI2018 ** Státy EU 28</v>
      </c>
      <c r="B813" s="979" t="s">
        <v>1628</v>
      </c>
      <c r="C813" s="963">
        <v>56</v>
      </c>
      <c r="D813" s="963" t="s">
        <v>257</v>
      </c>
      <c r="E813" s="950">
        <v>4574135856</v>
      </c>
      <c r="F813" s="950">
        <v>8847553</v>
      </c>
      <c r="G813" s="887" t="str">
        <f t="shared" si="40"/>
        <v>06</v>
      </c>
      <c r="H813" s="867" t="str">
        <f t="shared" si="41"/>
        <v>2018</v>
      </c>
      <c r="I813" s="867" t="str">
        <f>VLOOKUP(G813,ZemeData!$B$537:$C$548,2,0)</f>
        <v>VI</v>
      </c>
      <c r="J813" s="867" t="str">
        <f>VLOOKUP(D813,ZemeData!$E$524:$F$533,2,0)</f>
        <v xml:space="preserve"> ** Státy EU 28</v>
      </c>
      <c r="K813" s="868"/>
      <c r="L813" s="888" t="str">
        <f t="shared" si="42"/>
        <v>VI2018 ** Státy EU 28</v>
      </c>
      <c r="M813" s="979" t="s">
        <v>1628</v>
      </c>
      <c r="N813" s="963">
        <v>56</v>
      </c>
      <c r="O813" s="963" t="s">
        <v>257</v>
      </c>
      <c r="P813" s="950">
        <v>5784835528</v>
      </c>
      <c r="Q813" s="950">
        <v>12271813</v>
      </c>
      <c r="R813" s="739" t="str">
        <f t="shared" si="43"/>
        <v>06</v>
      </c>
      <c r="S813" s="695" t="str">
        <f t="shared" si="44"/>
        <v>2018</v>
      </c>
      <c r="T813" s="695" t="str">
        <f>VLOOKUP(R813,ZemeData!$B$537:$C$548,2,0)</f>
        <v>VI</v>
      </c>
      <c r="U813" s="695" t="str">
        <f>VLOOKUP(O813,ZemeData!$B$524:$C$533,2,0)</f>
        <v xml:space="preserve"> ** Státy EU 28</v>
      </c>
      <c r="V813" s="721"/>
    </row>
    <row r="814" spans="1:22" ht="25.5" x14ac:dyDescent="0.2">
      <c r="A814" s="737" t="str">
        <f t="shared" si="39"/>
        <v xml:space="preserve">VI2018 * Státy s vyspělou tržní  </v>
      </c>
      <c r="B814" s="979" t="s">
        <v>1628</v>
      </c>
      <c r="C814" s="963">
        <v>58</v>
      </c>
      <c r="D814" s="963" t="s">
        <v>262</v>
      </c>
      <c r="E814" s="950">
        <v>4748022317</v>
      </c>
      <c r="F814" s="950">
        <v>9790236</v>
      </c>
      <c r="G814" s="887" t="str">
        <f t="shared" si="40"/>
        <v>06</v>
      </c>
      <c r="H814" s="867" t="str">
        <f t="shared" si="41"/>
        <v>2018</v>
      </c>
      <c r="I814" s="867" t="str">
        <f>VLOOKUP(G814,ZemeData!$B$537:$C$548,2,0)</f>
        <v>VI</v>
      </c>
      <c r="J814" s="867" t="str">
        <f>VLOOKUP(D814,ZemeData!$E$524:$F$533,2,0)</f>
        <v xml:space="preserve"> * Státy s vyspělou tržní  </v>
      </c>
      <c r="K814" s="868"/>
      <c r="L814" s="888" t="str">
        <f t="shared" si="42"/>
        <v xml:space="preserve">VI2018 * Státy s vyspělou tržní  </v>
      </c>
      <c r="M814" s="979" t="s">
        <v>1628</v>
      </c>
      <c r="N814" s="963">
        <v>58</v>
      </c>
      <c r="O814" s="963" t="s">
        <v>262</v>
      </c>
      <c r="P814" s="950">
        <v>5939478300</v>
      </c>
      <c r="Q814" s="950">
        <v>13300721</v>
      </c>
      <c r="R814" s="739" t="str">
        <f t="shared" si="43"/>
        <v>06</v>
      </c>
      <c r="S814" s="695" t="str">
        <f t="shared" si="44"/>
        <v>2018</v>
      </c>
      <c r="T814" s="695" t="str">
        <f>VLOOKUP(R814,ZemeData!$B$537:$C$548,2,0)</f>
        <v>VI</v>
      </c>
      <c r="U814" s="695" t="str">
        <f>VLOOKUP(O814,ZemeData!$B$524:$C$533,2,0)</f>
        <v xml:space="preserve"> * Státy s vyspělou tržní  </v>
      </c>
      <c r="V814" s="721"/>
    </row>
    <row r="815" spans="1:22" ht="25.5" x14ac:dyDescent="0.2">
      <c r="A815" s="737" t="str">
        <f t="shared" si="39"/>
        <v xml:space="preserve">VI2018 * Státy s </v>
      </c>
      <c r="B815" s="979" t="s">
        <v>1628</v>
      </c>
      <c r="C815" s="963">
        <v>59</v>
      </c>
      <c r="D815" s="963" t="s">
        <v>263</v>
      </c>
      <c r="E815" s="950">
        <v>33470732</v>
      </c>
      <c r="F815" s="950">
        <v>66389</v>
      </c>
      <c r="G815" s="887" t="str">
        <f t="shared" si="40"/>
        <v>06</v>
      </c>
      <c r="H815" s="867" t="str">
        <f t="shared" si="41"/>
        <v>2018</v>
      </c>
      <c r="I815" s="867" t="str">
        <f>VLOOKUP(G815,ZemeData!$B$537:$C$548,2,0)</f>
        <v>VI</v>
      </c>
      <c r="J815" s="867" t="str">
        <f>VLOOKUP(D815,ZemeData!$E$524:$F$533,2,0)</f>
        <v xml:space="preserve"> * Státy s </v>
      </c>
      <c r="K815" s="868"/>
      <c r="L815" s="888" t="str">
        <f t="shared" si="42"/>
        <v xml:space="preserve">VI2018 * Státy s </v>
      </c>
      <c r="M815" s="979" t="s">
        <v>1628</v>
      </c>
      <c r="N815" s="963">
        <v>59</v>
      </c>
      <c r="O815" s="963" t="s">
        <v>263</v>
      </c>
      <c r="P815" s="950">
        <v>46344583</v>
      </c>
      <c r="Q815" s="950">
        <v>89458</v>
      </c>
      <c r="R815" s="739" t="str">
        <f t="shared" si="43"/>
        <v>06</v>
      </c>
      <c r="S815" s="695" t="str">
        <f t="shared" si="44"/>
        <v>2018</v>
      </c>
      <c r="T815" s="695" t="str">
        <f>VLOOKUP(R815,ZemeData!$B$537:$C$548,2,0)</f>
        <v>VI</v>
      </c>
      <c r="U815" s="695" t="str">
        <f>VLOOKUP(O815,ZemeData!$B$524:$C$533,2,0)</f>
        <v xml:space="preserve"> * Státy s </v>
      </c>
      <c r="V815" s="721"/>
    </row>
    <row r="816" spans="1:22" x14ac:dyDescent="0.2">
      <c r="A816" s="737" t="str">
        <f t="shared" si="39"/>
        <v>VII2018 * Nespecifikováno</v>
      </c>
      <c r="B816" s="979" t="s">
        <v>1640</v>
      </c>
      <c r="C816" s="963">
        <v>0</v>
      </c>
      <c r="D816" s="963" t="s">
        <v>258</v>
      </c>
      <c r="E816" s="950">
        <v>60549405</v>
      </c>
      <c r="F816" s="950">
        <v>68708</v>
      </c>
      <c r="G816" s="887" t="str">
        <f t="shared" si="40"/>
        <v>07</v>
      </c>
      <c r="H816" s="867" t="str">
        <f t="shared" si="41"/>
        <v>2018</v>
      </c>
      <c r="I816" s="867" t="str">
        <f>VLOOKUP(G816,ZemeData!$B$537:$C$548,2,0)</f>
        <v>VII</v>
      </c>
      <c r="J816" s="867" t="str">
        <f>VLOOKUP(D816,ZemeData!$E$524:$F$533,2,0)</f>
        <v xml:space="preserve"> * Nespecifikováno</v>
      </c>
      <c r="K816" s="868"/>
      <c r="L816" s="888" t="str">
        <f t="shared" si="42"/>
        <v>VII2018 * Nespecifikováno</v>
      </c>
      <c r="M816" s="979" t="s">
        <v>1640</v>
      </c>
      <c r="N816" s="963">
        <v>0</v>
      </c>
      <c r="O816" s="963" t="s">
        <v>258</v>
      </c>
      <c r="P816" s="950">
        <v>18656294</v>
      </c>
      <c r="Q816" s="950">
        <v>12997</v>
      </c>
      <c r="R816" s="739" t="str">
        <f t="shared" si="43"/>
        <v>07</v>
      </c>
      <c r="S816" s="695" t="str">
        <f t="shared" si="44"/>
        <v>2018</v>
      </c>
      <c r="T816" s="695" t="str">
        <f>VLOOKUP(R816,ZemeData!$B$537:$C$548,2,0)</f>
        <v>VII</v>
      </c>
      <c r="U816" s="695" t="str">
        <f>VLOOKUP(O816,ZemeData!$B$524:$C$533,2,0)</f>
        <v xml:space="preserve"> * Nespecifikováno</v>
      </c>
      <c r="V816" s="721"/>
    </row>
    <row r="817" spans="1:22" x14ac:dyDescent="0.2">
      <c r="A817" s="737" t="str">
        <f t="shared" si="39"/>
        <v>VII2018 ** Státy ESVO</v>
      </c>
      <c r="B817" s="979" t="s">
        <v>1640</v>
      </c>
      <c r="C817" s="963">
        <v>2</v>
      </c>
      <c r="D817" s="963" t="s">
        <v>254</v>
      </c>
      <c r="E817" s="950">
        <v>30601431</v>
      </c>
      <c r="F817" s="950">
        <v>153809</v>
      </c>
      <c r="G817" s="887" t="str">
        <f t="shared" si="40"/>
        <v>07</v>
      </c>
      <c r="H817" s="867" t="str">
        <f t="shared" si="41"/>
        <v>2018</v>
      </c>
      <c r="I817" s="867" t="str">
        <f>VLOOKUP(G817,ZemeData!$B$537:$C$548,2,0)</f>
        <v>VII</v>
      </c>
      <c r="J817" s="867" t="str">
        <f>VLOOKUP(D817,ZemeData!$E$524:$F$533,2,0)</f>
        <v xml:space="preserve"> ** Státy ESVO</v>
      </c>
      <c r="K817" s="868"/>
      <c r="L817" s="888" t="str">
        <f t="shared" si="42"/>
        <v>VII2018 ** Státy ESVO</v>
      </c>
      <c r="M817" s="979" t="s">
        <v>1640</v>
      </c>
      <c r="N817" s="963">
        <v>2</v>
      </c>
      <c r="O817" s="963" t="s">
        <v>254</v>
      </c>
      <c r="P817" s="950">
        <v>40374522</v>
      </c>
      <c r="Q817" s="950">
        <v>218296</v>
      </c>
      <c r="R817" s="739" t="str">
        <f t="shared" si="43"/>
        <v>07</v>
      </c>
      <c r="S817" s="695" t="str">
        <f t="shared" si="44"/>
        <v>2018</v>
      </c>
      <c r="T817" s="695" t="str">
        <f>VLOOKUP(R817,ZemeData!$B$537:$C$548,2,0)</f>
        <v>VII</v>
      </c>
      <c r="U817" s="695" t="str">
        <f>VLOOKUP(O817,ZemeData!$B$524:$C$533,2,0)</f>
        <v xml:space="preserve"> ** Státy ESVO</v>
      </c>
      <c r="V817" s="721"/>
    </row>
    <row r="818" spans="1:22" x14ac:dyDescent="0.2">
      <c r="A818" s="737" t="str">
        <f t="shared" si="39"/>
        <v>VII2018 Dovoz ze zemí OECD</v>
      </c>
      <c r="B818" s="979" t="s">
        <v>1640</v>
      </c>
      <c r="C818" s="963">
        <v>4</v>
      </c>
      <c r="D818" s="963" t="s">
        <v>255</v>
      </c>
      <c r="E818" s="950">
        <v>4729790099</v>
      </c>
      <c r="F818" s="950">
        <v>8707539</v>
      </c>
      <c r="G818" s="887" t="str">
        <f t="shared" si="40"/>
        <v>07</v>
      </c>
      <c r="H818" s="867" t="str">
        <f t="shared" si="41"/>
        <v>2018</v>
      </c>
      <c r="I818" s="867" t="str">
        <f>VLOOKUP(G818,ZemeData!$B$537:$C$548,2,0)</f>
        <v>VII</v>
      </c>
      <c r="J818" s="867" t="str">
        <f>VLOOKUP(D818,ZemeData!$E$524:$F$533,2,0)</f>
        <v xml:space="preserve"> Dovoz ze zemí OECD</v>
      </c>
      <c r="K818" s="868"/>
      <c r="L818" s="888" t="str">
        <f t="shared" si="42"/>
        <v>VII2018 Vývoz do zemí OECD</v>
      </c>
      <c r="M818" s="979" t="s">
        <v>1640</v>
      </c>
      <c r="N818" s="963">
        <v>4</v>
      </c>
      <c r="O818" s="963" t="s">
        <v>255</v>
      </c>
      <c r="P818" s="950">
        <v>5483881446</v>
      </c>
      <c r="Q818" s="950">
        <v>11296802</v>
      </c>
      <c r="R818" s="739" t="str">
        <f t="shared" si="43"/>
        <v>07</v>
      </c>
      <c r="S818" s="695" t="str">
        <f t="shared" si="44"/>
        <v>2018</v>
      </c>
      <c r="T818" s="695" t="str">
        <f>VLOOKUP(R818,ZemeData!$B$537:$C$548,2,0)</f>
        <v>VII</v>
      </c>
      <c r="U818" s="695" t="str">
        <f>VLOOKUP(O818,ZemeData!$B$524:$C$533,2,0)</f>
        <v xml:space="preserve"> Vývoz do zemí OECD</v>
      </c>
      <c r="V818" s="721"/>
    </row>
    <row r="819" spans="1:22" x14ac:dyDescent="0.2">
      <c r="A819" s="737" t="str">
        <f t="shared" si="39"/>
        <v>VII2018 * Ostatní */</v>
      </c>
      <c r="B819" s="979" t="s">
        <v>1640</v>
      </c>
      <c r="C819" s="963">
        <v>8</v>
      </c>
      <c r="D819" s="963" t="s">
        <v>259</v>
      </c>
      <c r="E819" s="950">
        <v>148897586</v>
      </c>
      <c r="F819" s="950">
        <v>1890183</v>
      </c>
      <c r="G819" s="887" t="str">
        <f t="shared" si="40"/>
        <v>07</v>
      </c>
      <c r="H819" s="867" t="str">
        <f t="shared" si="41"/>
        <v>2018</v>
      </c>
      <c r="I819" s="867" t="str">
        <f>VLOOKUP(G819,ZemeData!$B$537:$C$548,2,0)</f>
        <v>VII</v>
      </c>
      <c r="J819" s="867" t="str">
        <f>VLOOKUP(D819,ZemeData!$E$524:$F$533,2,0)</f>
        <v xml:space="preserve"> * Ostatní */</v>
      </c>
      <c r="K819" s="868"/>
      <c r="L819" s="888" t="str">
        <f t="shared" si="42"/>
        <v>VII2018 * Ostatní */</v>
      </c>
      <c r="M819" s="979" t="s">
        <v>1640</v>
      </c>
      <c r="N819" s="963">
        <v>8</v>
      </c>
      <c r="O819" s="963" t="s">
        <v>259</v>
      </c>
      <c r="P819" s="950">
        <v>45337916</v>
      </c>
      <c r="Q819" s="950">
        <v>229013</v>
      </c>
      <c r="R819" s="739" t="str">
        <f t="shared" si="43"/>
        <v>07</v>
      </c>
      <c r="S819" s="695" t="str">
        <f t="shared" si="44"/>
        <v>2018</v>
      </c>
      <c r="T819" s="695" t="str">
        <f>VLOOKUP(R819,ZemeData!$B$537:$C$548,2,0)</f>
        <v>VII</v>
      </c>
      <c r="U819" s="695" t="str">
        <f>VLOOKUP(O819,ZemeData!$B$524:$C$533,2,0)</f>
        <v xml:space="preserve"> * Ostatní */</v>
      </c>
      <c r="V819" s="721"/>
    </row>
    <row r="820" spans="1:22" ht="25.5" x14ac:dyDescent="0.2">
      <c r="A820" s="737" t="str">
        <f t="shared" si="39"/>
        <v>VII2018 * Rozvojové země</v>
      </c>
      <c r="B820" s="979" t="s">
        <v>1640</v>
      </c>
      <c r="C820" s="963">
        <v>10</v>
      </c>
      <c r="D820" s="963" t="s">
        <v>260</v>
      </c>
      <c r="E820" s="950">
        <v>197457669</v>
      </c>
      <c r="F820" s="950">
        <v>1014290</v>
      </c>
      <c r="G820" s="887" t="str">
        <f t="shared" si="40"/>
        <v>07</v>
      </c>
      <c r="H820" s="867" t="str">
        <f t="shared" si="41"/>
        <v>2018</v>
      </c>
      <c r="I820" s="867" t="str">
        <f>VLOOKUP(G820,ZemeData!$B$537:$C$548,2,0)</f>
        <v>VII</v>
      </c>
      <c r="J820" s="867" t="str">
        <f>VLOOKUP(D820,ZemeData!$E$524:$F$533,2,0)</f>
        <v xml:space="preserve"> * Rozvojové země</v>
      </c>
      <c r="K820" s="868"/>
      <c r="L820" s="888" t="str">
        <f t="shared" si="42"/>
        <v>VII2018 * Rozvojové země</v>
      </c>
      <c r="M820" s="979" t="s">
        <v>1640</v>
      </c>
      <c r="N820" s="963">
        <v>10</v>
      </c>
      <c r="O820" s="963" t="s">
        <v>260</v>
      </c>
      <c r="P820" s="950">
        <v>86498972</v>
      </c>
      <c r="Q820" s="950">
        <v>489054</v>
      </c>
      <c r="R820" s="739" t="str">
        <f t="shared" si="43"/>
        <v>07</v>
      </c>
      <c r="S820" s="695" t="str">
        <f t="shared" si="44"/>
        <v>2018</v>
      </c>
      <c r="T820" s="695" t="str">
        <f>VLOOKUP(R820,ZemeData!$B$537:$C$548,2,0)</f>
        <v>VII</v>
      </c>
      <c r="U820" s="695" t="str">
        <f>VLOOKUP(O820,ZemeData!$B$524:$C$533,2,0)</f>
        <v xml:space="preserve"> * Rozvojové země</v>
      </c>
      <c r="V820" s="721"/>
    </row>
    <row r="821" spans="1:22" ht="25.5" x14ac:dyDescent="0.2">
      <c r="A821" s="737" t="str">
        <f t="shared" si="39"/>
        <v>VII2018 ** Ostatní státy s vyspělou</v>
      </c>
      <c r="B821" s="979" t="s">
        <v>1640</v>
      </c>
      <c r="C821" s="963">
        <v>32</v>
      </c>
      <c r="D821" s="963" t="s">
        <v>256</v>
      </c>
      <c r="E821" s="950">
        <v>149834178</v>
      </c>
      <c r="F821" s="950">
        <v>716257</v>
      </c>
      <c r="G821" s="887" t="str">
        <f t="shared" si="40"/>
        <v>07</v>
      </c>
      <c r="H821" s="867" t="str">
        <f t="shared" si="41"/>
        <v>2018</v>
      </c>
      <c r="I821" s="867" t="str">
        <f>VLOOKUP(G821,ZemeData!$B$537:$C$548,2,0)</f>
        <v>VII</v>
      </c>
      <c r="J821" s="867" t="str">
        <f>VLOOKUP(D821,ZemeData!$E$524:$F$533,2,0)</f>
        <v xml:space="preserve"> ** Ostatní státy s vyspělou</v>
      </c>
      <c r="K821" s="868"/>
      <c r="L821" s="888" t="str">
        <f t="shared" si="42"/>
        <v>VII2018 ** Ostatní státy s vyspělou</v>
      </c>
      <c r="M821" s="979" t="s">
        <v>1640</v>
      </c>
      <c r="N821" s="963">
        <v>32</v>
      </c>
      <c r="O821" s="963" t="s">
        <v>256</v>
      </c>
      <c r="P821" s="950">
        <v>98107501</v>
      </c>
      <c r="Q821" s="950">
        <v>630682</v>
      </c>
      <c r="R821" s="739" t="str">
        <f t="shared" si="43"/>
        <v>07</v>
      </c>
      <c r="S821" s="695" t="str">
        <f t="shared" si="44"/>
        <v>2018</v>
      </c>
      <c r="T821" s="695" t="str">
        <f>VLOOKUP(R821,ZemeData!$B$537:$C$548,2,0)</f>
        <v>VII</v>
      </c>
      <c r="U821" s="695" t="str">
        <f>VLOOKUP(O821,ZemeData!$B$524:$C$533,2,0)</f>
        <v xml:space="preserve"> ** Ostatní státy s vyspělou</v>
      </c>
      <c r="V821" s="721"/>
    </row>
    <row r="822" spans="1:22" ht="51" x14ac:dyDescent="0.2">
      <c r="A822" s="737" t="str">
        <f t="shared" si="39"/>
        <v xml:space="preserve">VII2018 * Společenství </v>
      </c>
      <c r="B822" s="979" t="s">
        <v>1640</v>
      </c>
      <c r="C822" s="963">
        <v>55</v>
      </c>
      <c r="D822" s="963" t="s">
        <v>1701</v>
      </c>
      <c r="E822" s="950">
        <v>1646891530</v>
      </c>
      <c r="F822" s="950">
        <v>686373</v>
      </c>
      <c r="G822" s="887" t="str">
        <f t="shared" si="40"/>
        <v>07</v>
      </c>
      <c r="H822" s="867" t="str">
        <f t="shared" si="41"/>
        <v>2018</v>
      </c>
      <c r="I822" s="867" t="str">
        <f>VLOOKUP(G822,ZemeData!$B$537:$C$548,2,0)</f>
        <v>VII</v>
      </c>
      <c r="J822" s="867" t="str">
        <f>VLOOKUP(D822,ZemeData!$E$524:$F$533,2,0)</f>
        <v xml:space="preserve"> * Společenství </v>
      </c>
      <c r="K822" s="868"/>
      <c r="L822" s="888" t="str">
        <f t="shared" si="42"/>
        <v xml:space="preserve">VII2018 * Společenství </v>
      </c>
      <c r="M822" s="979" t="s">
        <v>1640</v>
      </c>
      <c r="N822" s="963">
        <v>55</v>
      </c>
      <c r="O822" s="963" t="s">
        <v>1701</v>
      </c>
      <c r="P822" s="950">
        <v>77456774</v>
      </c>
      <c r="Q822" s="950">
        <v>404574</v>
      </c>
      <c r="R822" s="739" t="str">
        <f t="shared" si="43"/>
        <v>07</v>
      </c>
      <c r="S822" s="695" t="str">
        <f t="shared" si="44"/>
        <v>2018</v>
      </c>
      <c r="T822" s="695" t="str">
        <f>VLOOKUP(R822,ZemeData!$B$537:$C$548,2,0)</f>
        <v>VII</v>
      </c>
      <c r="U822" s="695" t="str">
        <f>VLOOKUP(O822,ZemeData!$B$524:$C$533,2,0)</f>
        <v xml:space="preserve"> * Společenství </v>
      </c>
      <c r="V822" s="721"/>
    </row>
    <row r="823" spans="1:22" x14ac:dyDescent="0.2">
      <c r="A823" s="737" t="str">
        <f t="shared" si="39"/>
        <v>VII2018 ** Státy EU 28</v>
      </c>
      <c r="B823" s="979" t="s">
        <v>1640</v>
      </c>
      <c r="C823" s="963">
        <v>56</v>
      </c>
      <c r="D823" s="963" t="s">
        <v>257</v>
      </c>
      <c r="E823" s="950">
        <v>4626248400</v>
      </c>
      <c r="F823" s="950">
        <v>7772042</v>
      </c>
      <c r="G823" s="887" t="str">
        <f t="shared" si="40"/>
        <v>07</v>
      </c>
      <c r="H823" s="867" t="str">
        <f t="shared" si="41"/>
        <v>2018</v>
      </c>
      <c r="I823" s="867" t="str">
        <f>VLOOKUP(G823,ZemeData!$B$537:$C$548,2,0)</f>
        <v>VII</v>
      </c>
      <c r="J823" s="867" t="str">
        <f>VLOOKUP(D823,ZemeData!$E$524:$F$533,2,0)</f>
        <v xml:space="preserve"> ** Státy EU 28</v>
      </c>
      <c r="K823" s="868"/>
      <c r="L823" s="888" t="str">
        <f t="shared" si="42"/>
        <v>VII2018 ** Státy EU 28</v>
      </c>
      <c r="M823" s="979" t="s">
        <v>1640</v>
      </c>
      <c r="N823" s="963">
        <v>56</v>
      </c>
      <c r="O823" s="963" t="s">
        <v>257</v>
      </c>
      <c r="P823" s="950">
        <v>5479475783</v>
      </c>
      <c r="Q823" s="950">
        <v>10761757</v>
      </c>
      <c r="R823" s="739" t="str">
        <f t="shared" si="43"/>
        <v>07</v>
      </c>
      <c r="S823" s="695" t="str">
        <f t="shared" si="44"/>
        <v>2018</v>
      </c>
      <c r="T823" s="695" t="str">
        <f>VLOOKUP(R823,ZemeData!$B$537:$C$548,2,0)</f>
        <v>VII</v>
      </c>
      <c r="U823" s="695" t="str">
        <f>VLOOKUP(O823,ZemeData!$B$524:$C$533,2,0)</f>
        <v xml:space="preserve"> ** Státy EU 28</v>
      </c>
      <c r="V823" s="721"/>
    </row>
    <row r="824" spans="1:22" ht="25.5" x14ac:dyDescent="0.2">
      <c r="A824" s="737" t="str">
        <f t="shared" si="39"/>
        <v xml:space="preserve">VII2018 * Státy s vyspělou tržní  </v>
      </c>
      <c r="B824" s="979" t="s">
        <v>1640</v>
      </c>
      <c r="C824" s="963">
        <v>58</v>
      </c>
      <c r="D824" s="963" t="s">
        <v>262</v>
      </c>
      <c r="E824" s="950">
        <v>4806684009</v>
      </c>
      <c r="F824" s="950">
        <v>8642108</v>
      </c>
      <c r="G824" s="887" t="str">
        <f t="shared" si="40"/>
        <v>07</v>
      </c>
      <c r="H824" s="867" t="str">
        <f t="shared" si="41"/>
        <v>2018</v>
      </c>
      <c r="I824" s="867" t="str">
        <f>VLOOKUP(G824,ZemeData!$B$537:$C$548,2,0)</f>
        <v>VII</v>
      </c>
      <c r="J824" s="867" t="str">
        <f>VLOOKUP(D824,ZemeData!$E$524:$F$533,2,0)</f>
        <v xml:space="preserve"> * Státy s vyspělou tržní  </v>
      </c>
      <c r="K824" s="868"/>
      <c r="L824" s="888" t="str">
        <f t="shared" si="42"/>
        <v xml:space="preserve">VII2018 * Státy s vyspělou tržní  </v>
      </c>
      <c r="M824" s="979" t="s">
        <v>1640</v>
      </c>
      <c r="N824" s="963">
        <v>58</v>
      </c>
      <c r="O824" s="963" t="s">
        <v>262</v>
      </c>
      <c r="P824" s="950">
        <v>5617957806</v>
      </c>
      <c r="Q824" s="950">
        <v>11610734</v>
      </c>
      <c r="R824" s="739" t="str">
        <f t="shared" si="43"/>
        <v>07</v>
      </c>
      <c r="S824" s="695" t="str">
        <f t="shared" si="44"/>
        <v>2018</v>
      </c>
      <c r="T824" s="695" t="str">
        <f>VLOOKUP(R824,ZemeData!$B$537:$C$548,2,0)</f>
        <v>VII</v>
      </c>
      <c r="U824" s="695" t="str">
        <f>VLOOKUP(O824,ZemeData!$B$524:$C$533,2,0)</f>
        <v xml:space="preserve"> * Státy s vyspělou tržní  </v>
      </c>
      <c r="V824" s="721"/>
    </row>
    <row r="825" spans="1:22" ht="25.5" x14ac:dyDescent="0.2">
      <c r="A825" s="737" t="str">
        <f t="shared" si="39"/>
        <v xml:space="preserve">VII2018 * Státy s </v>
      </c>
      <c r="B825" s="979" t="s">
        <v>1640</v>
      </c>
      <c r="C825" s="963">
        <v>59</v>
      </c>
      <c r="D825" s="963" t="s">
        <v>263</v>
      </c>
      <c r="E825" s="950">
        <v>42357782</v>
      </c>
      <c r="F825" s="950">
        <v>80304</v>
      </c>
      <c r="G825" s="887" t="str">
        <f t="shared" si="40"/>
        <v>07</v>
      </c>
      <c r="H825" s="867" t="str">
        <f t="shared" si="41"/>
        <v>2018</v>
      </c>
      <c r="I825" s="867" t="str">
        <f>VLOOKUP(G825,ZemeData!$B$537:$C$548,2,0)</f>
        <v>VII</v>
      </c>
      <c r="J825" s="867" t="str">
        <f>VLOOKUP(D825,ZemeData!$E$524:$F$533,2,0)</f>
        <v xml:space="preserve"> * Státy s </v>
      </c>
      <c r="K825" s="868"/>
      <c r="L825" s="888" t="str">
        <f t="shared" si="42"/>
        <v xml:space="preserve">VII2018 * Státy s </v>
      </c>
      <c r="M825" s="979" t="s">
        <v>1640</v>
      </c>
      <c r="N825" s="963">
        <v>59</v>
      </c>
      <c r="O825" s="963" t="s">
        <v>263</v>
      </c>
      <c r="P825" s="950">
        <v>35939701</v>
      </c>
      <c r="Q825" s="950">
        <v>76094</v>
      </c>
      <c r="R825" s="739" t="str">
        <f t="shared" si="43"/>
        <v>07</v>
      </c>
      <c r="S825" s="695" t="str">
        <f t="shared" si="44"/>
        <v>2018</v>
      </c>
      <c r="T825" s="695" t="str">
        <f>VLOOKUP(R825,ZemeData!$B$537:$C$548,2,0)</f>
        <v>VII</v>
      </c>
      <c r="U825" s="695" t="str">
        <f>VLOOKUP(O825,ZemeData!$B$524:$C$533,2,0)</f>
        <v xml:space="preserve"> * Státy s </v>
      </c>
      <c r="V825" s="721"/>
    </row>
    <row r="826" spans="1:22" x14ac:dyDescent="0.2">
      <c r="A826" s="737" t="str">
        <f t="shared" si="39"/>
        <v>VIII2018 * Nespecifikováno</v>
      </c>
      <c r="B826" s="979" t="s">
        <v>1644</v>
      </c>
      <c r="C826" s="963">
        <v>0</v>
      </c>
      <c r="D826" s="963" t="s">
        <v>258</v>
      </c>
      <c r="E826" s="950">
        <v>52594318</v>
      </c>
      <c r="F826" s="950">
        <v>59446</v>
      </c>
      <c r="G826" s="887" t="str">
        <f t="shared" si="40"/>
        <v>08</v>
      </c>
      <c r="H826" s="867" t="str">
        <f t="shared" si="41"/>
        <v>2018</v>
      </c>
      <c r="I826" s="867" t="str">
        <f>VLOOKUP(G826,ZemeData!$B$537:$C$548,2,0)</f>
        <v>VIII</v>
      </c>
      <c r="J826" s="867" t="str">
        <f>VLOOKUP(D826,ZemeData!$E$524:$F$533,2,0)</f>
        <v xml:space="preserve"> * Nespecifikováno</v>
      </c>
      <c r="K826" s="868"/>
      <c r="L826" s="888" t="str">
        <f t="shared" si="42"/>
        <v>VIII2018 * Nespecifikováno</v>
      </c>
      <c r="M826" s="979" t="s">
        <v>1644</v>
      </c>
      <c r="N826" s="963">
        <v>0</v>
      </c>
      <c r="O826" s="963" t="s">
        <v>258</v>
      </c>
      <c r="P826" s="950">
        <v>17279261</v>
      </c>
      <c r="Q826" s="950">
        <v>13145</v>
      </c>
      <c r="R826" s="739" t="str">
        <f t="shared" si="43"/>
        <v>08</v>
      </c>
      <c r="S826" s="695" t="str">
        <f t="shared" si="44"/>
        <v>2018</v>
      </c>
      <c r="T826" s="695" t="str">
        <f>VLOOKUP(R826,ZemeData!$B$537:$C$548,2,0)</f>
        <v>VIII</v>
      </c>
      <c r="U826" s="695" t="str">
        <f>VLOOKUP(O826,ZemeData!$B$524:$C$533,2,0)</f>
        <v xml:space="preserve"> * Nespecifikováno</v>
      </c>
      <c r="V826" s="721"/>
    </row>
    <row r="827" spans="1:22" x14ac:dyDescent="0.2">
      <c r="A827" s="737" t="str">
        <f t="shared" si="39"/>
        <v>VIII2018 ** Státy ESVO</v>
      </c>
      <c r="B827" s="979" t="s">
        <v>1644</v>
      </c>
      <c r="C827" s="963">
        <v>2</v>
      </c>
      <c r="D827" s="963" t="s">
        <v>254</v>
      </c>
      <c r="E827" s="950">
        <v>27895056</v>
      </c>
      <c r="F827" s="950">
        <v>144396</v>
      </c>
      <c r="G827" s="887" t="str">
        <f t="shared" si="40"/>
        <v>08</v>
      </c>
      <c r="H827" s="867" t="str">
        <f t="shared" si="41"/>
        <v>2018</v>
      </c>
      <c r="I827" s="867" t="str">
        <f>VLOOKUP(G827,ZemeData!$B$537:$C$548,2,0)</f>
        <v>VIII</v>
      </c>
      <c r="J827" s="867" t="str">
        <f>VLOOKUP(D827,ZemeData!$E$524:$F$533,2,0)</f>
        <v xml:space="preserve"> ** Státy ESVO</v>
      </c>
      <c r="K827" s="868"/>
      <c r="L827" s="888" t="str">
        <f t="shared" si="42"/>
        <v>VIII2018 ** Státy ESVO</v>
      </c>
      <c r="M827" s="979" t="s">
        <v>1644</v>
      </c>
      <c r="N827" s="963">
        <v>2</v>
      </c>
      <c r="O827" s="963" t="s">
        <v>254</v>
      </c>
      <c r="P827" s="950">
        <v>41826580</v>
      </c>
      <c r="Q827" s="950">
        <v>235222</v>
      </c>
      <c r="R827" s="739" t="str">
        <f t="shared" si="43"/>
        <v>08</v>
      </c>
      <c r="S827" s="695" t="str">
        <f t="shared" si="44"/>
        <v>2018</v>
      </c>
      <c r="T827" s="695" t="str">
        <f>VLOOKUP(R827,ZemeData!$B$537:$C$548,2,0)</f>
        <v>VIII</v>
      </c>
      <c r="U827" s="695" t="str">
        <f>VLOOKUP(O827,ZemeData!$B$524:$C$533,2,0)</f>
        <v xml:space="preserve"> ** Státy ESVO</v>
      </c>
      <c r="V827" s="721"/>
    </row>
    <row r="828" spans="1:22" x14ac:dyDescent="0.2">
      <c r="A828" s="737" t="str">
        <f t="shared" si="39"/>
        <v>VIII2018 Dovoz ze zemí OECD</v>
      </c>
      <c r="B828" s="979" t="s">
        <v>1644</v>
      </c>
      <c r="C828" s="963">
        <v>4</v>
      </c>
      <c r="D828" s="963" t="s">
        <v>255</v>
      </c>
      <c r="E828" s="950">
        <v>4489733127</v>
      </c>
      <c r="F828" s="950">
        <v>8919121</v>
      </c>
      <c r="G828" s="887" t="str">
        <f t="shared" si="40"/>
        <v>08</v>
      </c>
      <c r="H828" s="867" t="str">
        <f t="shared" si="41"/>
        <v>2018</v>
      </c>
      <c r="I828" s="867" t="str">
        <f>VLOOKUP(G828,ZemeData!$B$537:$C$548,2,0)</f>
        <v>VIII</v>
      </c>
      <c r="J828" s="867" t="str">
        <f>VLOOKUP(D828,ZemeData!$E$524:$F$533,2,0)</f>
        <v xml:space="preserve"> Dovoz ze zemí OECD</v>
      </c>
      <c r="K828" s="868"/>
      <c r="L828" s="888" t="str">
        <f t="shared" si="42"/>
        <v>VIII2018 Vývoz do zemí OECD</v>
      </c>
      <c r="M828" s="979" t="s">
        <v>1644</v>
      </c>
      <c r="N828" s="963">
        <v>4</v>
      </c>
      <c r="O828" s="963" t="s">
        <v>255</v>
      </c>
      <c r="P828" s="950">
        <v>5769025570</v>
      </c>
      <c r="Q828" s="950">
        <v>11566103</v>
      </c>
      <c r="R828" s="739" t="str">
        <f t="shared" si="43"/>
        <v>08</v>
      </c>
      <c r="S828" s="695" t="str">
        <f t="shared" si="44"/>
        <v>2018</v>
      </c>
      <c r="T828" s="695" t="str">
        <f>VLOOKUP(R828,ZemeData!$B$537:$C$548,2,0)</f>
        <v>VIII</v>
      </c>
      <c r="U828" s="695" t="str">
        <f>VLOOKUP(O828,ZemeData!$B$524:$C$533,2,0)</f>
        <v xml:space="preserve"> Vývoz do zemí OECD</v>
      </c>
      <c r="V828" s="721"/>
    </row>
    <row r="829" spans="1:22" x14ac:dyDescent="0.2">
      <c r="A829" s="737" t="str">
        <f t="shared" ref="A829:A879" si="45">CONCATENATE(I829,H829,J829)</f>
        <v>VIII2018 * Ostatní */</v>
      </c>
      <c r="B829" s="979" t="s">
        <v>1644</v>
      </c>
      <c r="C829" s="963">
        <v>8</v>
      </c>
      <c r="D829" s="963" t="s">
        <v>259</v>
      </c>
      <c r="E829" s="950">
        <v>137044391</v>
      </c>
      <c r="F829" s="950">
        <v>1984222</v>
      </c>
      <c r="G829" s="887" t="str">
        <f t="shared" ref="G829:G878" si="46">LEFT(B829,2)</f>
        <v>08</v>
      </c>
      <c r="H829" s="867" t="str">
        <f t="shared" ref="H829:H879" si="47">RIGHT(B829,4)</f>
        <v>2018</v>
      </c>
      <c r="I829" s="867" t="str">
        <f>VLOOKUP(G829,ZemeData!$B$537:$C$548,2,0)</f>
        <v>VIII</v>
      </c>
      <c r="J829" s="867" t="str">
        <f>VLOOKUP(D829,ZemeData!$E$524:$F$533,2,0)</f>
        <v xml:space="preserve"> * Ostatní */</v>
      </c>
      <c r="K829" s="868"/>
      <c r="L829" s="888" t="str">
        <f t="shared" ref="L829:L879" si="48">CONCATENATE(T829,S829,U829)</f>
        <v>VIII2018 * Ostatní */</v>
      </c>
      <c r="M829" s="979" t="s">
        <v>1644</v>
      </c>
      <c r="N829" s="963">
        <v>8</v>
      </c>
      <c r="O829" s="963" t="s">
        <v>259</v>
      </c>
      <c r="P829" s="950">
        <v>47250046</v>
      </c>
      <c r="Q829" s="950">
        <v>198881</v>
      </c>
      <c r="R829" s="739" t="str">
        <f t="shared" ref="R829:R879" si="49">LEFT(M829,2)</f>
        <v>08</v>
      </c>
      <c r="S829" s="695" t="str">
        <f t="shared" ref="S829:S879" si="50">RIGHT(M829,4)</f>
        <v>2018</v>
      </c>
      <c r="T829" s="695" t="str">
        <f>VLOOKUP(R829,ZemeData!$B$537:$C$548,2,0)</f>
        <v>VIII</v>
      </c>
      <c r="U829" s="695" t="str">
        <f>VLOOKUP(O829,ZemeData!$B$524:$C$533,2,0)</f>
        <v xml:space="preserve"> * Ostatní */</v>
      </c>
      <c r="V829" s="721"/>
    </row>
    <row r="830" spans="1:22" ht="25.5" x14ac:dyDescent="0.2">
      <c r="A830" s="737" t="str">
        <f t="shared" si="45"/>
        <v>VIII2018 * Rozvojové země</v>
      </c>
      <c r="B830" s="979" t="s">
        <v>1644</v>
      </c>
      <c r="C830" s="963">
        <v>10</v>
      </c>
      <c r="D830" s="963" t="s">
        <v>260</v>
      </c>
      <c r="E830" s="950">
        <v>178762117</v>
      </c>
      <c r="F830" s="950">
        <v>1095221</v>
      </c>
      <c r="G830" s="887" t="str">
        <f t="shared" si="46"/>
        <v>08</v>
      </c>
      <c r="H830" s="867" t="str">
        <f t="shared" si="47"/>
        <v>2018</v>
      </c>
      <c r="I830" s="867" t="str">
        <f>VLOOKUP(G830,ZemeData!$B$537:$C$548,2,0)</f>
        <v>VIII</v>
      </c>
      <c r="J830" s="867" t="str">
        <f>VLOOKUP(D830,ZemeData!$E$524:$F$533,2,0)</f>
        <v xml:space="preserve"> * Rozvojové země</v>
      </c>
      <c r="K830" s="868"/>
      <c r="L830" s="888" t="str">
        <f t="shared" si="48"/>
        <v>VIII2018 * Rozvojové země</v>
      </c>
      <c r="M830" s="979" t="s">
        <v>1644</v>
      </c>
      <c r="N830" s="963">
        <v>10</v>
      </c>
      <c r="O830" s="963" t="s">
        <v>260</v>
      </c>
      <c r="P830" s="950">
        <v>97133986</v>
      </c>
      <c r="Q830" s="950">
        <v>575909</v>
      </c>
      <c r="R830" s="739" t="str">
        <f t="shared" si="49"/>
        <v>08</v>
      </c>
      <c r="S830" s="695" t="str">
        <f t="shared" si="50"/>
        <v>2018</v>
      </c>
      <c r="T830" s="695" t="str">
        <f>VLOOKUP(R830,ZemeData!$B$537:$C$548,2,0)</f>
        <v>VIII</v>
      </c>
      <c r="U830" s="695" t="str">
        <f>VLOOKUP(O830,ZemeData!$B$524:$C$533,2,0)</f>
        <v xml:space="preserve"> * Rozvojové země</v>
      </c>
      <c r="V830" s="721"/>
    </row>
    <row r="831" spans="1:22" ht="25.5" x14ac:dyDescent="0.2">
      <c r="A831" s="737" t="str">
        <f t="shared" si="45"/>
        <v>VIII2018 ** Ostatní státy s vyspělou</v>
      </c>
      <c r="B831" s="979" t="s">
        <v>1644</v>
      </c>
      <c r="C831" s="963">
        <v>32</v>
      </c>
      <c r="D831" s="963" t="s">
        <v>256</v>
      </c>
      <c r="E831" s="950">
        <v>172456891</v>
      </c>
      <c r="F831" s="950">
        <v>735707</v>
      </c>
      <c r="G831" s="887" t="str">
        <f t="shared" si="46"/>
        <v>08</v>
      </c>
      <c r="H831" s="867" t="str">
        <f t="shared" si="47"/>
        <v>2018</v>
      </c>
      <c r="I831" s="867" t="str">
        <f>VLOOKUP(G831,ZemeData!$B$537:$C$548,2,0)</f>
        <v>VIII</v>
      </c>
      <c r="J831" s="867" t="str">
        <f>VLOOKUP(D831,ZemeData!$E$524:$F$533,2,0)</f>
        <v xml:space="preserve"> ** Ostatní státy s vyspělou</v>
      </c>
      <c r="K831" s="868"/>
      <c r="L831" s="888" t="str">
        <f t="shared" si="48"/>
        <v>VIII2018 ** Ostatní státy s vyspělou</v>
      </c>
      <c r="M831" s="979" t="s">
        <v>1644</v>
      </c>
      <c r="N831" s="963">
        <v>32</v>
      </c>
      <c r="O831" s="963" t="s">
        <v>256</v>
      </c>
      <c r="P831" s="950">
        <v>109259816</v>
      </c>
      <c r="Q831" s="950">
        <v>691084</v>
      </c>
      <c r="R831" s="739" t="str">
        <f t="shared" si="49"/>
        <v>08</v>
      </c>
      <c r="S831" s="695" t="str">
        <f t="shared" si="50"/>
        <v>2018</v>
      </c>
      <c r="T831" s="695" t="str">
        <f>VLOOKUP(R831,ZemeData!$B$537:$C$548,2,0)</f>
        <v>VIII</v>
      </c>
      <c r="U831" s="695" t="str">
        <f>VLOOKUP(O831,ZemeData!$B$524:$C$533,2,0)</f>
        <v xml:space="preserve"> ** Ostatní státy s vyspělou</v>
      </c>
      <c r="V831" s="721"/>
    </row>
    <row r="832" spans="1:22" ht="51" x14ac:dyDescent="0.2">
      <c r="A832" s="737" t="str">
        <f t="shared" si="45"/>
        <v xml:space="preserve">VIII2018 * Společenství </v>
      </c>
      <c r="B832" s="979" t="s">
        <v>1644</v>
      </c>
      <c r="C832" s="963">
        <v>55</v>
      </c>
      <c r="D832" s="963" t="s">
        <v>1701</v>
      </c>
      <c r="E832" s="950">
        <v>1950428732</v>
      </c>
      <c r="F832" s="950">
        <v>738796</v>
      </c>
      <c r="G832" s="887" t="str">
        <f t="shared" si="46"/>
        <v>08</v>
      </c>
      <c r="H832" s="867" t="str">
        <f t="shared" si="47"/>
        <v>2018</v>
      </c>
      <c r="I832" s="867" t="str">
        <f>VLOOKUP(G832,ZemeData!$B$537:$C$548,2,0)</f>
        <v>VIII</v>
      </c>
      <c r="J832" s="867" t="str">
        <f>VLOOKUP(D832,ZemeData!$E$524:$F$533,2,0)</f>
        <v xml:space="preserve"> * Společenství </v>
      </c>
      <c r="K832" s="868"/>
      <c r="L832" s="888" t="str">
        <f t="shared" si="48"/>
        <v xml:space="preserve">VIII2018 * Společenství </v>
      </c>
      <c r="M832" s="979" t="s">
        <v>1644</v>
      </c>
      <c r="N832" s="963">
        <v>55</v>
      </c>
      <c r="O832" s="963" t="s">
        <v>1701</v>
      </c>
      <c r="P832" s="950">
        <v>109709704</v>
      </c>
      <c r="Q832" s="950">
        <v>539835</v>
      </c>
      <c r="R832" s="739" t="str">
        <f t="shared" si="49"/>
        <v>08</v>
      </c>
      <c r="S832" s="695" t="str">
        <f t="shared" si="50"/>
        <v>2018</v>
      </c>
      <c r="T832" s="695" t="str">
        <f>VLOOKUP(R832,ZemeData!$B$537:$C$548,2,0)</f>
        <v>VIII</v>
      </c>
      <c r="U832" s="695" t="str">
        <f>VLOOKUP(O832,ZemeData!$B$524:$C$533,2,0)</f>
        <v xml:space="preserve"> * Společenství </v>
      </c>
      <c r="V832" s="721"/>
    </row>
    <row r="833" spans="1:22" x14ac:dyDescent="0.2">
      <c r="A833" s="737" t="str">
        <f t="shared" si="45"/>
        <v>VIII2018 ** Státy EU 28</v>
      </c>
      <c r="B833" s="979" t="s">
        <v>1644</v>
      </c>
      <c r="C833" s="963">
        <v>56</v>
      </c>
      <c r="D833" s="963" t="s">
        <v>257</v>
      </c>
      <c r="E833" s="950">
        <v>4366158767</v>
      </c>
      <c r="F833" s="950">
        <v>7975819</v>
      </c>
      <c r="G833" s="887" t="str">
        <f t="shared" si="46"/>
        <v>08</v>
      </c>
      <c r="H833" s="867" t="str">
        <f t="shared" si="47"/>
        <v>2018</v>
      </c>
      <c r="I833" s="867" t="str">
        <f>VLOOKUP(G833,ZemeData!$B$537:$C$548,2,0)</f>
        <v>VIII</v>
      </c>
      <c r="J833" s="867" t="str">
        <f>VLOOKUP(D833,ZemeData!$E$524:$F$533,2,0)</f>
        <v xml:space="preserve"> ** Státy EU 28</v>
      </c>
      <c r="K833" s="868"/>
      <c r="L833" s="888" t="str">
        <f t="shared" si="48"/>
        <v>VIII2018 ** Státy EU 28</v>
      </c>
      <c r="M833" s="979" t="s">
        <v>1644</v>
      </c>
      <c r="N833" s="963">
        <v>56</v>
      </c>
      <c r="O833" s="963" t="s">
        <v>257</v>
      </c>
      <c r="P833" s="950">
        <v>5769025044</v>
      </c>
      <c r="Q833" s="950">
        <v>10997947</v>
      </c>
      <c r="R833" s="739" t="str">
        <f t="shared" si="49"/>
        <v>08</v>
      </c>
      <c r="S833" s="695" t="str">
        <f t="shared" si="50"/>
        <v>2018</v>
      </c>
      <c r="T833" s="695" t="str">
        <f>VLOOKUP(R833,ZemeData!$B$537:$C$548,2,0)</f>
        <v>VIII</v>
      </c>
      <c r="U833" s="695" t="str">
        <f>VLOOKUP(O833,ZemeData!$B$524:$C$533,2,0)</f>
        <v xml:space="preserve"> ** Státy EU 28</v>
      </c>
      <c r="V833" s="721"/>
    </row>
    <row r="834" spans="1:22" ht="25.5" x14ac:dyDescent="0.2">
      <c r="A834" s="737" t="str">
        <f t="shared" si="45"/>
        <v xml:space="preserve">VIII2018 * Státy s vyspělou tržní  </v>
      </c>
      <c r="B834" s="979" t="s">
        <v>1644</v>
      </c>
      <c r="C834" s="963">
        <v>58</v>
      </c>
      <c r="D834" s="963" t="s">
        <v>262</v>
      </c>
      <c r="E834" s="950">
        <v>4566510714</v>
      </c>
      <c r="F834" s="950">
        <v>8855922</v>
      </c>
      <c r="G834" s="887" t="str">
        <f t="shared" si="46"/>
        <v>08</v>
      </c>
      <c r="H834" s="867" t="str">
        <f t="shared" si="47"/>
        <v>2018</v>
      </c>
      <c r="I834" s="867" t="str">
        <f>VLOOKUP(G834,ZemeData!$B$537:$C$548,2,0)</f>
        <v>VIII</v>
      </c>
      <c r="J834" s="867" t="str">
        <f>VLOOKUP(D834,ZemeData!$E$524:$F$533,2,0)</f>
        <v xml:space="preserve"> * Státy s vyspělou tržní  </v>
      </c>
      <c r="K834" s="868"/>
      <c r="L834" s="888" t="str">
        <f t="shared" si="48"/>
        <v xml:space="preserve">VIII2018 * Státy s vyspělou tržní  </v>
      </c>
      <c r="M834" s="979" t="s">
        <v>1644</v>
      </c>
      <c r="N834" s="963">
        <v>58</v>
      </c>
      <c r="O834" s="963" t="s">
        <v>262</v>
      </c>
      <c r="P834" s="950">
        <v>5920111440</v>
      </c>
      <c r="Q834" s="950">
        <v>11924253</v>
      </c>
      <c r="R834" s="739" t="str">
        <f t="shared" si="49"/>
        <v>08</v>
      </c>
      <c r="S834" s="695" t="str">
        <f t="shared" si="50"/>
        <v>2018</v>
      </c>
      <c r="T834" s="695" t="str">
        <f>VLOOKUP(R834,ZemeData!$B$537:$C$548,2,0)</f>
        <v>VIII</v>
      </c>
      <c r="U834" s="695" t="str">
        <f>VLOOKUP(O834,ZemeData!$B$524:$C$533,2,0)</f>
        <v xml:space="preserve"> * Státy s vyspělou tržní  </v>
      </c>
      <c r="V834" s="721"/>
    </row>
    <row r="835" spans="1:22" ht="25.5" x14ac:dyDescent="0.2">
      <c r="A835" s="737" t="str">
        <f t="shared" si="45"/>
        <v xml:space="preserve">VIII2018 * Státy s </v>
      </c>
      <c r="B835" s="979" t="s">
        <v>1644</v>
      </c>
      <c r="C835" s="963">
        <v>59</v>
      </c>
      <c r="D835" s="963" t="s">
        <v>263</v>
      </c>
      <c r="E835" s="950">
        <v>37679505</v>
      </c>
      <c r="F835" s="950">
        <v>69641</v>
      </c>
      <c r="G835" s="887" t="str">
        <f t="shared" si="46"/>
        <v>08</v>
      </c>
      <c r="H835" s="867" t="str">
        <f t="shared" si="47"/>
        <v>2018</v>
      </c>
      <c r="I835" s="867" t="str">
        <f>VLOOKUP(G835,ZemeData!$B$537:$C$548,2,0)</f>
        <v>VIII</v>
      </c>
      <c r="J835" s="867" t="str">
        <f>VLOOKUP(D835,ZemeData!$E$524:$F$533,2,0)</f>
        <v xml:space="preserve"> * Státy s </v>
      </c>
      <c r="K835" s="868"/>
      <c r="L835" s="888" t="str">
        <f t="shared" si="48"/>
        <v xml:space="preserve">VIII2018 * Státy s </v>
      </c>
      <c r="M835" s="979" t="s">
        <v>1644</v>
      </c>
      <c r="N835" s="963">
        <v>59</v>
      </c>
      <c r="O835" s="963" t="s">
        <v>263</v>
      </c>
      <c r="P835" s="950">
        <v>47045405</v>
      </c>
      <c r="Q835" s="950">
        <v>87310</v>
      </c>
      <c r="R835" s="739" t="str">
        <f t="shared" si="49"/>
        <v>08</v>
      </c>
      <c r="S835" s="695" t="str">
        <f t="shared" si="50"/>
        <v>2018</v>
      </c>
      <c r="T835" s="695" t="str">
        <f>VLOOKUP(R835,ZemeData!$B$537:$C$548,2,0)</f>
        <v>VIII</v>
      </c>
      <c r="U835" s="695" t="str">
        <f>VLOOKUP(O835,ZemeData!$B$524:$C$533,2,0)</f>
        <v xml:space="preserve"> * Státy s </v>
      </c>
      <c r="V835" s="721"/>
    </row>
    <row r="836" spans="1:22" x14ac:dyDescent="0.2">
      <c r="A836" s="737" t="str">
        <f t="shared" si="45"/>
        <v>IX2018 * Nespecifikováno</v>
      </c>
      <c r="B836" s="979" t="s">
        <v>1645</v>
      </c>
      <c r="C836" s="963">
        <v>0</v>
      </c>
      <c r="D836" s="963" t="s">
        <v>258</v>
      </c>
      <c r="E836" s="950">
        <v>42754967</v>
      </c>
      <c r="F836" s="950">
        <v>56922</v>
      </c>
      <c r="G836" s="887" t="str">
        <f t="shared" si="46"/>
        <v>09</v>
      </c>
      <c r="H836" s="867" t="str">
        <f t="shared" si="47"/>
        <v>2018</v>
      </c>
      <c r="I836" s="867" t="str">
        <f>VLOOKUP(G836,ZemeData!$B$537:$C$548,2,0)</f>
        <v>IX</v>
      </c>
      <c r="J836" s="867" t="str">
        <f>VLOOKUP(D836,ZemeData!$E$524:$F$533,2,0)</f>
        <v xml:space="preserve"> * Nespecifikováno</v>
      </c>
      <c r="K836" s="868"/>
      <c r="L836" s="888" t="str">
        <f t="shared" si="48"/>
        <v>IX2018 * Nespecifikováno</v>
      </c>
      <c r="M836" s="979" t="s">
        <v>1645</v>
      </c>
      <c r="N836" s="963">
        <v>0</v>
      </c>
      <c r="O836" s="963" t="s">
        <v>258</v>
      </c>
      <c r="P836" s="950">
        <v>17692263</v>
      </c>
      <c r="Q836" s="950">
        <v>12533</v>
      </c>
      <c r="R836" s="739" t="str">
        <f t="shared" si="49"/>
        <v>09</v>
      </c>
      <c r="S836" s="695" t="str">
        <f t="shared" si="50"/>
        <v>2018</v>
      </c>
      <c r="T836" s="695" t="str">
        <f>VLOOKUP(R836,ZemeData!$B$537:$C$548,2,0)</f>
        <v>IX</v>
      </c>
      <c r="U836" s="695" t="str">
        <f>VLOOKUP(O836,ZemeData!$B$524:$C$533,2,0)</f>
        <v xml:space="preserve"> * Nespecifikováno</v>
      </c>
      <c r="V836" s="721"/>
    </row>
    <row r="837" spans="1:22" x14ac:dyDescent="0.2">
      <c r="A837" s="737" t="str">
        <f t="shared" si="45"/>
        <v>IX2018 ** Státy ESVO</v>
      </c>
      <c r="B837" s="979" t="s">
        <v>1645</v>
      </c>
      <c r="C837" s="963">
        <v>2</v>
      </c>
      <c r="D837" s="963" t="s">
        <v>254</v>
      </c>
      <c r="E837" s="950">
        <v>28328108</v>
      </c>
      <c r="F837" s="950">
        <v>148257</v>
      </c>
      <c r="G837" s="887" t="str">
        <f t="shared" si="46"/>
        <v>09</v>
      </c>
      <c r="H837" s="867" t="str">
        <f t="shared" si="47"/>
        <v>2018</v>
      </c>
      <c r="I837" s="867" t="str">
        <f>VLOOKUP(G837,ZemeData!$B$537:$C$548,2,0)</f>
        <v>IX</v>
      </c>
      <c r="J837" s="867" t="str">
        <f>VLOOKUP(D837,ZemeData!$E$524:$F$533,2,0)</f>
        <v xml:space="preserve"> ** Státy ESVO</v>
      </c>
      <c r="K837" s="868"/>
      <c r="L837" s="888" t="str">
        <f t="shared" si="48"/>
        <v>IX2018 ** Státy ESVO</v>
      </c>
      <c r="M837" s="979" t="s">
        <v>1645</v>
      </c>
      <c r="N837" s="963">
        <v>2</v>
      </c>
      <c r="O837" s="963" t="s">
        <v>254</v>
      </c>
      <c r="P837" s="950">
        <v>42102504</v>
      </c>
      <c r="Q837" s="950">
        <v>248040</v>
      </c>
      <c r="R837" s="739" t="str">
        <f t="shared" si="49"/>
        <v>09</v>
      </c>
      <c r="S837" s="695" t="str">
        <f t="shared" si="50"/>
        <v>2018</v>
      </c>
      <c r="T837" s="695" t="str">
        <f>VLOOKUP(R837,ZemeData!$B$537:$C$548,2,0)</f>
        <v>IX</v>
      </c>
      <c r="U837" s="695" t="str">
        <f>VLOOKUP(O837,ZemeData!$B$524:$C$533,2,0)</f>
        <v xml:space="preserve"> ** Státy ESVO</v>
      </c>
      <c r="V837" s="721"/>
    </row>
    <row r="838" spans="1:22" x14ac:dyDescent="0.2">
      <c r="A838" s="737" t="str">
        <f t="shared" si="45"/>
        <v>IX2018 Dovoz ze zemí OECD</v>
      </c>
      <c r="B838" s="979" t="s">
        <v>1645</v>
      </c>
      <c r="C838" s="963">
        <v>4</v>
      </c>
      <c r="D838" s="963" t="s">
        <v>255</v>
      </c>
      <c r="E838" s="950">
        <v>4429914178</v>
      </c>
      <c r="F838" s="950">
        <v>9148535</v>
      </c>
      <c r="G838" s="887" t="str">
        <f t="shared" si="46"/>
        <v>09</v>
      </c>
      <c r="H838" s="867" t="str">
        <f t="shared" si="47"/>
        <v>2018</v>
      </c>
      <c r="I838" s="867" t="str">
        <f>VLOOKUP(G838,ZemeData!$B$537:$C$548,2,0)</f>
        <v>IX</v>
      </c>
      <c r="J838" s="867" t="str">
        <f>VLOOKUP(D838,ZemeData!$E$524:$F$533,2,0)</f>
        <v xml:space="preserve"> Dovoz ze zemí OECD</v>
      </c>
      <c r="K838" s="868"/>
      <c r="L838" s="888" t="str">
        <f t="shared" si="48"/>
        <v>IX2018 Vývoz do zemí OECD</v>
      </c>
      <c r="M838" s="979" t="s">
        <v>1645</v>
      </c>
      <c r="N838" s="963">
        <v>4</v>
      </c>
      <c r="O838" s="963" t="s">
        <v>255</v>
      </c>
      <c r="P838" s="950">
        <v>5584372317</v>
      </c>
      <c r="Q838" s="950">
        <v>12727633</v>
      </c>
      <c r="R838" s="739" t="str">
        <f t="shared" si="49"/>
        <v>09</v>
      </c>
      <c r="S838" s="695" t="str">
        <f t="shared" si="50"/>
        <v>2018</v>
      </c>
      <c r="T838" s="695" t="str">
        <f>VLOOKUP(R838,ZemeData!$B$537:$C$548,2,0)</f>
        <v>IX</v>
      </c>
      <c r="U838" s="695" t="str">
        <f>VLOOKUP(O838,ZemeData!$B$524:$C$533,2,0)</f>
        <v xml:space="preserve"> Vývoz do zemí OECD</v>
      </c>
      <c r="V838" s="721"/>
    </row>
    <row r="839" spans="1:22" x14ac:dyDescent="0.2">
      <c r="A839" s="737" t="str">
        <f t="shared" si="45"/>
        <v>IX2018 * Ostatní */</v>
      </c>
      <c r="B839" s="979" t="s">
        <v>1645</v>
      </c>
      <c r="C839" s="963">
        <v>8</v>
      </c>
      <c r="D839" s="963" t="s">
        <v>259</v>
      </c>
      <c r="E839" s="950">
        <v>122081557</v>
      </c>
      <c r="F839" s="950">
        <v>1994155</v>
      </c>
      <c r="G839" s="887" t="str">
        <f t="shared" si="46"/>
        <v>09</v>
      </c>
      <c r="H839" s="867" t="str">
        <f t="shared" si="47"/>
        <v>2018</v>
      </c>
      <c r="I839" s="867" t="str">
        <f>VLOOKUP(G839,ZemeData!$B$537:$C$548,2,0)</f>
        <v>IX</v>
      </c>
      <c r="J839" s="867" t="str">
        <f>VLOOKUP(D839,ZemeData!$E$524:$F$533,2,0)</f>
        <v xml:space="preserve"> * Ostatní */</v>
      </c>
      <c r="K839" s="868"/>
      <c r="L839" s="888" t="str">
        <f t="shared" si="48"/>
        <v>IX2018 * Ostatní */</v>
      </c>
      <c r="M839" s="979" t="s">
        <v>1645</v>
      </c>
      <c r="N839" s="963">
        <v>8</v>
      </c>
      <c r="O839" s="963" t="s">
        <v>259</v>
      </c>
      <c r="P839" s="950">
        <v>38461274</v>
      </c>
      <c r="Q839" s="950">
        <v>171007</v>
      </c>
      <c r="R839" s="739" t="str">
        <f t="shared" si="49"/>
        <v>09</v>
      </c>
      <c r="S839" s="695" t="str">
        <f t="shared" si="50"/>
        <v>2018</v>
      </c>
      <c r="T839" s="695" t="str">
        <f>VLOOKUP(R839,ZemeData!$B$537:$C$548,2,0)</f>
        <v>IX</v>
      </c>
      <c r="U839" s="695" t="str">
        <f>VLOOKUP(O839,ZemeData!$B$524:$C$533,2,0)</f>
        <v xml:space="preserve"> * Ostatní */</v>
      </c>
      <c r="V839" s="721"/>
    </row>
    <row r="840" spans="1:22" ht="25.5" x14ac:dyDescent="0.2">
      <c r="A840" s="737" t="str">
        <f t="shared" si="45"/>
        <v>IX2018 * Rozvojové země</v>
      </c>
      <c r="B840" s="979" t="s">
        <v>1645</v>
      </c>
      <c r="C840" s="963">
        <v>10</v>
      </c>
      <c r="D840" s="963" t="s">
        <v>260</v>
      </c>
      <c r="E840" s="950">
        <v>230232110</v>
      </c>
      <c r="F840" s="950">
        <v>995767</v>
      </c>
      <c r="G840" s="887" t="str">
        <f t="shared" si="46"/>
        <v>09</v>
      </c>
      <c r="H840" s="867" t="str">
        <f t="shared" si="47"/>
        <v>2018</v>
      </c>
      <c r="I840" s="867" t="str">
        <f>VLOOKUP(G840,ZemeData!$B$537:$C$548,2,0)</f>
        <v>IX</v>
      </c>
      <c r="J840" s="867" t="str">
        <f>VLOOKUP(D840,ZemeData!$E$524:$F$533,2,0)</f>
        <v xml:space="preserve"> * Rozvojové země</v>
      </c>
      <c r="K840" s="868"/>
      <c r="L840" s="888" t="str">
        <f t="shared" si="48"/>
        <v>IX2018 * Rozvojové země</v>
      </c>
      <c r="M840" s="979" t="s">
        <v>1645</v>
      </c>
      <c r="N840" s="963">
        <v>10</v>
      </c>
      <c r="O840" s="963" t="s">
        <v>260</v>
      </c>
      <c r="P840" s="950">
        <v>90041921</v>
      </c>
      <c r="Q840" s="950">
        <v>568304</v>
      </c>
      <c r="R840" s="739" t="str">
        <f t="shared" si="49"/>
        <v>09</v>
      </c>
      <c r="S840" s="695" t="str">
        <f t="shared" si="50"/>
        <v>2018</v>
      </c>
      <c r="T840" s="695" t="str">
        <f>VLOOKUP(R840,ZemeData!$B$537:$C$548,2,0)</f>
        <v>IX</v>
      </c>
      <c r="U840" s="695" t="str">
        <f>VLOOKUP(O840,ZemeData!$B$524:$C$533,2,0)</f>
        <v xml:space="preserve"> * Rozvojové země</v>
      </c>
      <c r="V840" s="721"/>
    </row>
    <row r="841" spans="1:22" ht="25.5" x14ac:dyDescent="0.2">
      <c r="A841" s="737" t="str">
        <f t="shared" si="45"/>
        <v>IX2018 ** Ostatní státy s vyspělou</v>
      </c>
      <c r="B841" s="979" t="s">
        <v>1645</v>
      </c>
      <c r="C841" s="963">
        <v>32</v>
      </c>
      <c r="D841" s="963" t="s">
        <v>256</v>
      </c>
      <c r="E841" s="950">
        <v>145505778</v>
      </c>
      <c r="F841" s="950">
        <v>814208</v>
      </c>
      <c r="G841" s="887" t="str">
        <f t="shared" si="46"/>
        <v>09</v>
      </c>
      <c r="H841" s="867" t="str">
        <f t="shared" si="47"/>
        <v>2018</v>
      </c>
      <c r="I841" s="867" t="str">
        <f>VLOOKUP(G841,ZemeData!$B$537:$C$548,2,0)</f>
        <v>IX</v>
      </c>
      <c r="J841" s="867" t="str">
        <f>VLOOKUP(D841,ZemeData!$E$524:$F$533,2,0)</f>
        <v xml:space="preserve"> ** Ostatní státy s vyspělou</v>
      </c>
      <c r="K841" s="868"/>
      <c r="L841" s="888" t="str">
        <f t="shared" si="48"/>
        <v>IX2018 ** Ostatní státy s vyspělou</v>
      </c>
      <c r="M841" s="979" t="s">
        <v>1645</v>
      </c>
      <c r="N841" s="963">
        <v>32</v>
      </c>
      <c r="O841" s="963" t="s">
        <v>256</v>
      </c>
      <c r="P841" s="950">
        <v>94796607</v>
      </c>
      <c r="Q841" s="950">
        <v>652050</v>
      </c>
      <c r="R841" s="739" t="str">
        <f t="shared" si="49"/>
        <v>09</v>
      </c>
      <c r="S841" s="695" t="str">
        <f t="shared" si="50"/>
        <v>2018</v>
      </c>
      <c r="T841" s="695" t="str">
        <f>VLOOKUP(R841,ZemeData!$B$537:$C$548,2,0)</f>
        <v>IX</v>
      </c>
      <c r="U841" s="695" t="str">
        <f>VLOOKUP(O841,ZemeData!$B$524:$C$533,2,0)</f>
        <v xml:space="preserve"> ** Ostatní státy s vyspělou</v>
      </c>
      <c r="V841" s="721"/>
    </row>
    <row r="842" spans="1:22" ht="51" x14ac:dyDescent="0.2">
      <c r="A842" s="737" t="str">
        <f t="shared" si="45"/>
        <v xml:space="preserve">IX2018 * Společenství </v>
      </c>
      <c r="B842" s="979" t="s">
        <v>1645</v>
      </c>
      <c r="C842" s="963">
        <v>55</v>
      </c>
      <c r="D842" s="963" t="s">
        <v>1701</v>
      </c>
      <c r="E842" s="950">
        <v>1533937711</v>
      </c>
      <c r="F842" s="950">
        <v>639108</v>
      </c>
      <c r="G842" s="887" t="str">
        <f t="shared" si="46"/>
        <v>09</v>
      </c>
      <c r="H842" s="867" t="str">
        <f t="shared" si="47"/>
        <v>2018</v>
      </c>
      <c r="I842" s="867" t="str">
        <f>VLOOKUP(G842,ZemeData!$B$537:$C$548,2,0)</f>
        <v>IX</v>
      </c>
      <c r="J842" s="867" t="str">
        <f>VLOOKUP(D842,ZemeData!$E$524:$F$533,2,0)</f>
        <v xml:space="preserve"> * Společenství </v>
      </c>
      <c r="K842" s="868"/>
      <c r="L842" s="888" t="str">
        <f t="shared" si="48"/>
        <v xml:space="preserve">IX2018 * Společenství </v>
      </c>
      <c r="M842" s="979" t="s">
        <v>1645</v>
      </c>
      <c r="N842" s="963">
        <v>55</v>
      </c>
      <c r="O842" s="963" t="s">
        <v>1701</v>
      </c>
      <c r="P842" s="950">
        <v>79122863</v>
      </c>
      <c r="Q842" s="950">
        <v>469812</v>
      </c>
      <c r="R842" s="739" t="str">
        <f t="shared" si="49"/>
        <v>09</v>
      </c>
      <c r="S842" s="695" t="str">
        <f t="shared" si="50"/>
        <v>2018</v>
      </c>
      <c r="T842" s="695" t="str">
        <f>VLOOKUP(R842,ZemeData!$B$537:$C$548,2,0)</f>
        <v>IX</v>
      </c>
      <c r="U842" s="695" t="str">
        <f>VLOOKUP(O842,ZemeData!$B$524:$C$533,2,0)</f>
        <v xml:space="preserve"> * Společenství </v>
      </c>
      <c r="V842" s="721"/>
    </row>
    <row r="843" spans="1:22" x14ac:dyDescent="0.2">
      <c r="A843" s="737" t="str">
        <f t="shared" si="45"/>
        <v>IX2018 ** Státy EU 28</v>
      </c>
      <c r="B843" s="979" t="s">
        <v>1645</v>
      </c>
      <c r="C843" s="963">
        <v>56</v>
      </c>
      <c r="D843" s="963" t="s">
        <v>257</v>
      </c>
      <c r="E843" s="950">
        <v>4319880948</v>
      </c>
      <c r="F843" s="950">
        <v>8209164</v>
      </c>
      <c r="G843" s="887" t="str">
        <f t="shared" si="46"/>
        <v>09</v>
      </c>
      <c r="H843" s="867" t="str">
        <f t="shared" si="47"/>
        <v>2018</v>
      </c>
      <c r="I843" s="867" t="str">
        <f>VLOOKUP(G843,ZemeData!$B$537:$C$548,2,0)</f>
        <v>IX</v>
      </c>
      <c r="J843" s="867" t="str">
        <f>VLOOKUP(D843,ZemeData!$E$524:$F$533,2,0)</f>
        <v xml:space="preserve"> ** Státy EU 28</v>
      </c>
      <c r="K843" s="868"/>
      <c r="L843" s="888" t="str">
        <f t="shared" si="48"/>
        <v>IX2018 ** Státy EU 28</v>
      </c>
      <c r="M843" s="979" t="s">
        <v>1645</v>
      </c>
      <c r="N843" s="963">
        <v>56</v>
      </c>
      <c r="O843" s="963" t="s">
        <v>257</v>
      </c>
      <c r="P843" s="950">
        <v>5575967325</v>
      </c>
      <c r="Q843" s="950">
        <v>12204798</v>
      </c>
      <c r="R843" s="739" t="str">
        <f t="shared" si="49"/>
        <v>09</v>
      </c>
      <c r="S843" s="695" t="str">
        <f t="shared" si="50"/>
        <v>2018</v>
      </c>
      <c r="T843" s="695" t="str">
        <f>VLOOKUP(R843,ZemeData!$B$537:$C$548,2,0)</f>
        <v>IX</v>
      </c>
      <c r="U843" s="695" t="str">
        <f>VLOOKUP(O843,ZemeData!$B$524:$C$533,2,0)</f>
        <v xml:space="preserve"> ** Státy EU 28</v>
      </c>
      <c r="V843" s="721"/>
    </row>
    <row r="844" spans="1:22" ht="25.5" x14ac:dyDescent="0.2">
      <c r="A844" s="737" t="str">
        <f t="shared" si="45"/>
        <v xml:space="preserve">IX2018 * Státy s vyspělou tržní  </v>
      </c>
      <c r="B844" s="979" t="s">
        <v>1645</v>
      </c>
      <c r="C844" s="963">
        <v>58</v>
      </c>
      <c r="D844" s="963" t="s">
        <v>262</v>
      </c>
      <c r="E844" s="950">
        <v>4493714834</v>
      </c>
      <c r="F844" s="950">
        <v>9171629</v>
      </c>
      <c r="G844" s="887" t="str">
        <f t="shared" si="46"/>
        <v>09</v>
      </c>
      <c r="H844" s="867" t="str">
        <f t="shared" si="47"/>
        <v>2018</v>
      </c>
      <c r="I844" s="867" t="str">
        <f>VLOOKUP(G844,ZemeData!$B$537:$C$548,2,0)</f>
        <v>IX</v>
      </c>
      <c r="J844" s="867" t="str">
        <f>VLOOKUP(D844,ZemeData!$E$524:$F$533,2,0)</f>
        <v xml:space="preserve"> * Státy s vyspělou tržní  </v>
      </c>
      <c r="K844" s="868"/>
      <c r="L844" s="888" t="str">
        <f t="shared" si="48"/>
        <v xml:space="preserve">IX2018 * Státy s vyspělou tržní  </v>
      </c>
      <c r="M844" s="979" t="s">
        <v>1645</v>
      </c>
      <c r="N844" s="963">
        <v>58</v>
      </c>
      <c r="O844" s="963" t="s">
        <v>262</v>
      </c>
      <c r="P844" s="950">
        <v>5712866436</v>
      </c>
      <c r="Q844" s="950">
        <v>13104888</v>
      </c>
      <c r="R844" s="739" t="str">
        <f t="shared" si="49"/>
        <v>09</v>
      </c>
      <c r="S844" s="695" t="str">
        <f t="shared" si="50"/>
        <v>2018</v>
      </c>
      <c r="T844" s="695" t="str">
        <f>VLOOKUP(R844,ZemeData!$B$537:$C$548,2,0)</f>
        <v>IX</v>
      </c>
      <c r="U844" s="695" t="str">
        <f>VLOOKUP(O844,ZemeData!$B$524:$C$533,2,0)</f>
        <v xml:space="preserve"> * Státy s vyspělou tržní  </v>
      </c>
      <c r="V844" s="721"/>
    </row>
    <row r="845" spans="1:22" ht="25.5" x14ac:dyDescent="0.2">
      <c r="A845" s="737" t="str">
        <f t="shared" si="45"/>
        <v xml:space="preserve">IX2018 * Státy s </v>
      </c>
      <c r="B845" s="979" t="s">
        <v>1645</v>
      </c>
      <c r="C845" s="963">
        <v>59</v>
      </c>
      <c r="D845" s="963" t="s">
        <v>263</v>
      </c>
      <c r="E845" s="950">
        <v>34835786</v>
      </c>
      <c r="F845" s="950">
        <v>89889</v>
      </c>
      <c r="G845" s="887" t="str">
        <f t="shared" si="46"/>
        <v>09</v>
      </c>
      <c r="H845" s="867" t="str">
        <f t="shared" si="47"/>
        <v>2018</v>
      </c>
      <c r="I845" s="867" t="str">
        <f>VLOOKUP(G845,ZemeData!$B$537:$C$548,2,0)</f>
        <v>IX</v>
      </c>
      <c r="J845" s="867" t="str">
        <f>VLOOKUP(D845,ZemeData!$E$524:$F$533,2,0)</f>
        <v xml:space="preserve"> * Státy s </v>
      </c>
      <c r="K845" s="868"/>
      <c r="L845" s="888" t="str">
        <f t="shared" si="48"/>
        <v xml:space="preserve">IX2018 * Státy s </v>
      </c>
      <c r="M845" s="979" t="s">
        <v>1645</v>
      </c>
      <c r="N845" s="963">
        <v>59</v>
      </c>
      <c r="O845" s="963" t="s">
        <v>263</v>
      </c>
      <c r="P845" s="950">
        <v>42053696</v>
      </c>
      <c r="Q845" s="950">
        <v>126447</v>
      </c>
      <c r="R845" s="739" t="str">
        <f t="shared" si="49"/>
        <v>09</v>
      </c>
      <c r="S845" s="695" t="str">
        <f t="shared" si="50"/>
        <v>2018</v>
      </c>
      <c r="T845" s="695" t="str">
        <f>VLOOKUP(R845,ZemeData!$B$537:$C$548,2,0)</f>
        <v>IX</v>
      </c>
      <c r="U845" s="695" t="str">
        <f>VLOOKUP(O845,ZemeData!$B$524:$C$533,2,0)</f>
        <v xml:space="preserve"> * Státy s </v>
      </c>
      <c r="V845" s="721"/>
    </row>
    <row r="846" spans="1:22" x14ac:dyDescent="0.2">
      <c r="A846" s="737" t="str">
        <f t="shared" si="45"/>
        <v>X2018 * Nespecifikováno</v>
      </c>
      <c r="B846" s="979" t="s">
        <v>1646</v>
      </c>
      <c r="C846" s="963">
        <v>0</v>
      </c>
      <c r="D846" s="963" t="s">
        <v>258</v>
      </c>
      <c r="E846" s="950">
        <v>68564001</v>
      </c>
      <c r="F846" s="950">
        <v>78007</v>
      </c>
      <c r="G846" s="887" t="str">
        <f t="shared" si="46"/>
        <v>10</v>
      </c>
      <c r="H846" s="867" t="str">
        <f t="shared" si="47"/>
        <v>2018</v>
      </c>
      <c r="I846" s="867" t="str">
        <f>VLOOKUP(G846,ZemeData!$B$537:$C$548,2,0)</f>
        <v>X</v>
      </c>
      <c r="J846" s="867" t="str">
        <f>VLOOKUP(D846,ZemeData!$E$524:$F$533,2,0)</f>
        <v xml:space="preserve"> * Nespecifikováno</v>
      </c>
      <c r="K846" s="868"/>
      <c r="L846" s="888" t="str">
        <f t="shared" si="48"/>
        <v>X2018 * Nespecifikováno</v>
      </c>
      <c r="M846" s="979" t="s">
        <v>1646</v>
      </c>
      <c r="N846" s="963">
        <v>0</v>
      </c>
      <c r="O846" s="963" t="s">
        <v>258</v>
      </c>
      <c r="P846" s="950">
        <v>15867683</v>
      </c>
      <c r="Q846" s="950">
        <v>11301</v>
      </c>
      <c r="R846" s="739" t="str">
        <f t="shared" si="49"/>
        <v>10</v>
      </c>
      <c r="S846" s="695" t="str">
        <f t="shared" si="50"/>
        <v>2018</v>
      </c>
      <c r="T846" s="695" t="str">
        <f>VLOOKUP(R846,ZemeData!$B$537:$C$548,2,0)</f>
        <v>X</v>
      </c>
      <c r="U846" s="695" t="str">
        <f>VLOOKUP(O846,ZemeData!$B$524:$C$533,2,0)</f>
        <v xml:space="preserve"> * Nespecifikováno</v>
      </c>
      <c r="V846" s="721"/>
    </row>
    <row r="847" spans="1:22" x14ac:dyDescent="0.2">
      <c r="A847" s="737" t="str">
        <f t="shared" si="45"/>
        <v>X2018 ** Státy ESVO</v>
      </c>
      <c r="B847" s="979" t="s">
        <v>1646</v>
      </c>
      <c r="C847" s="963">
        <v>2</v>
      </c>
      <c r="D847" s="963" t="s">
        <v>254</v>
      </c>
      <c r="E847" s="950">
        <v>27295096</v>
      </c>
      <c r="F847" s="950">
        <v>166389</v>
      </c>
      <c r="G847" s="887" t="str">
        <f t="shared" si="46"/>
        <v>10</v>
      </c>
      <c r="H847" s="867" t="str">
        <f t="shared" si="47"/>
        <v>2018</v>
      </c>
      <c r="I847" s="867" t="str">
        <f>VLOOKUP(G847,ZemeData!$B$537:$C$548,2,0)</f>
        <v>X</v>
      </c>
      <c r="J847" s="867" t="str">
        <f>VLOOKUP(D847,ZemeData!$E$524:$F$533,2,0)</f>
        <v xml:space="preserve"> ** Státy ESVO</v>
      </c>
      <c r="K847" s="868"/>
      <c r="L847" s="888" t="str">
        <f t="shared" si="48"/>
        <v>X2018 ** Státy ESVO</v>
      </c>
      <c r="M847" s="979" t="s">
        <v>1646</v>
      </c>
      <c r="N847" s="963">
        <v>2</v>
      </c>
      <c r="O847" s="963" t="s">
        <v>254</v>
      </c>
      <c r="P847" s="950">
        <v>51337216</v>
      </c>
      <c r="Q847" s="950">
        <v>305816</v>
      </c>
      <c r="R847" s="739" t="str">
        <f t="shared" si="49"/>
        <v>10</v>
      </c>
      <c r="S847" s="695" t="str">
        <f t="shared" si="50"/>
        <v>2018</v>
      </c>
      <c r="T847" s="695" t="str">
        <f>VLOOKUP(R847,ZemeData!$B$537:$C$548,2,0)</f>
        <v>X</v>
      </c>
      <c r="U847" s="695" t="str">
        <f>VLOOKUP(O847,ZemeData!$B$524:$C$533,2,0)</f>
        <v xml:space="preserve"> ** Státy ESVO</v>
      </c>
      <c r="V847" s="721"/>
    </row>
    <row r="848" spans="1:22" x14ac:dyDescent="0.2">
      <c r="A848" s="737" t="str">
        <f t="shared" si="45"/>
        <v>X2018 Dovoz ze zemí OECD</v>
      </c>
      <c r="B848" s="979" t="s">
        <v>1646</v>
      </c>
      <c r="C848" s="963">
        <v>4</v>
      </c>
      <c r="D848" s="963" t="s">
        <v>255</v>
      </c>
      <c r="E848" s="950">
        <v>4954139838</v>
      </c>
      <c r="F848" s="950">
        <v>10701108</v>
      </c>
      <c r="G848" s="887" t="str">
        <f t="shared" si="46"/>
        <v>10</v>
      </c>
      <c r="H848" s="867" t="str">
        <f t="shared" si="47"/>
        <v>2018</v>
      </c>
      <c r="I848" s="867" t="str">
        <f>VLOOKUP(G848,ZemeData!$B$537:$C$548,2,0)</f>
        <v>X</v>
      </c>
      <c r="J848" s="867" t="str">
        <f>VLOOKUP(D848,ZemeData!$E$524:$F$533,2,0)</f>
        <v xml:space="preserve"> Dovoz ze zemí OECD</v>
      </c>
      <c r="K848" s="868"/>
      <c r="L848" s="888" t="str">
        <f t="shared" si="48"/>
        <v>X2018 Vývoz do zemí OECD</v>
      </c>
      <c r="M848" s="979" t="s">
        <v>1646</v>
      </c>
      <c r="N848" s="963">
        <v>4</v>
      </c>
      <c r="O848" s="963" t="s">
        <v>255</v>
      </c>
      <c r="P848" s="950">
        <v>6400147444</v>
      </c>
      <c r="Q848" s="950">
        <v>14827155</v>
      </c>
      <c r="R848" s="739" t="str">
        <f t="shared" si="49"/>
        <v>10</v>
      </c>
      <c r="S848" s="695" t="str">
        <f t="shared" si="50"/>
        <v>2018</v>
      </c>
      <c r="T848" s="695" t="str">
        <f>VLOOKUP(R848,ZemeData!$B$537:$C$548,2,0)</f>
        <v>X</v>
      </c>
      <c r="U848" s="695" t="str">
        <f>VLOOKUP(O848,ZemeData!$B$524:$C$533,2,0)</f>
        <v xml:space="preserve"> Vývoz do zemí OECD</v>
      </c>
      <c r="V848" s="721"/>
    </row>
    <row r="849" spans="1:22" x14ac:dyDescent="0.2">
      <c r="A849" s="737" t="str">
        <f t="shared" si="45"/>
        <v>X2018 * Ostatní */</v>
      </c>
      <c r="B849" s="979" t="s">
        <v>1646</v>
      </c>
      <c r="C849" s="963">
        <v>8</v>
      </c>
      <c r="D849" s="963" t="s">
        <v>259</v>
      </c>
      <c r="E849" s="950">
        <v>159975483</v>
      </c>
      <c r="F849" s="950">
        <v>2635608</v>
      </c>
      <c r="G849" s="887" t="str">
        <f t="shared" si="46"/>
        <v>10</v>
      </c>
      <c r="H849" s="867" t="str">
        <f t="shared" si="47"/>
        <v>2018</v>
      </c>
      <c r="I849" s="867" t="str">
        <f>VLOOKUP(G849,ZemeData!$B$537:$C$548,2,0)</f>
        <v>X</v>
      </c>
      <c r="J849" s="867" t="str">
        <f>VLOOKUP(D849,ZemeData!$E$524:$F$533,2,0)</f>
        <v xml:space="preserve"> * Ostatní */</v>
      </c>
      <c r="K849" s="868"/>
      <c r="L849" s="888" t="str">
        <f t="shared" si="48"/>
        <v>X2018 * Ostatní */</v>
      </c>
      <c r="M849" s="979" t="s">
        <v>1646</v>
      </c>
      <c r="N849" s="963">
        <v>8</v>
      </c>
      <c r="O849" s="963" t="s">
        <v>259</v>
      </c>
      <c r="P849" s="950">
        <v>61286129</v>
      </c>
      <c r="Q849" s="950">
        <v>221061</v>
      </c>
      <c r="R849" s="739" t="str">
        <f t="shared" si="49"/>
        <v>10</v>
      </c>
      <c r="S849" s="695" t="str">
        <f t="shared" si="50"/>
        <v>2018</v>
      </c>
      <c r="T849" s="695" t="str">
        <f>VLOOKUP(R849,ZemeData!$B$537:$C$548,2,0)</f>
        <v>X</v>
      </c>
      <c r="U849" s="695" t="str">
        <f>VLOOKUP(O849,ZemeData!$B$524:$C$533,2,0)</f>
        <v xml:space="preserve"> * Ostatní */</v>
      </c>
      <c r="V849" s="721"/>
    </row>
    <row r="850" spans="1:22" ht="25.5" x14ac:dyDescent="0.2">
      <c r="A850" s="737" t="str">
        <f t="shared" si="45"/>
        <v>X2018 * Rozvojové země</v>
      </c>
      <c r="B850" s="979" t="s">
        <v>1646</v>
      </c>
      <c r="C850" s="963">
        <v>10</v>
      </c>
      <c r="D850" s="963" t="s">
        <v>260</v>
      </c>
      <c r="E850" s="950">
        <v>316849536</v>
      </c>
      <c r="F850" s="950">
        <v>1154860</v>
      </c>
      <c r="G850" s="887" t="str">
        <f t="shared" si="46"/>
        <v>10</v>
      </c>
      <c r="H850" s="867" t="str">
        <f t="shared" si="47"/>
        <v>2018</v>
      </c>
      <c r="I850" s="867" t="str">
        <f>VLOOKUP(G850,ZemeData!$B$537:$C$548,2,0)</f>
        <v>X</v>
      </c>
      <c r="J850" s="867" t="str">
        <f>VLOOKUP(D850,ZemeData!$E$524:$F$533,2,0)</f>
        <v xml:space="preserve"> * Rozvojové země</v>
      </c>
      <c r="K850" s="868"/>
      <c r="L850" s="888" t="str">
        <f t="shared" si="48"/>
        <v>X2018 * Rozvojové země</v>
      </c>
      <c r="M850" s="979" t="s">
        <v>1646</v>
      </c>
      <c r="N850" s="963">
        <v>10</v>
      </c>
      <c r="O850" s="963" t="s">
        <v>260</v>
      </c>
      <c r="P850" s="950">
        <v>97256252</v>
      </c>
      <c r="Q850" s="950">
        <v>646324</v>
      </c>
      <c r="R850" s="739" t="str">
        <f t="shared" si="49"/>
        <v>10</v>
      </c>
      <c r="S850" s="695" t="str">
        <f t="shared" si="50"/>
        <v>2018</v>
      </c>
      <c r="T850" s="695" t="str">
        <f>VLOOKUP(R850,ZemeData!$B$537:$C$548,2,0)</f>
        <v>X</v>
      </c>
      <c r="U850" s="695" t="str">
        <f>VLOOKUP(O850,ZemeData!$B$524:$C$533,2,0)</f>
        <v xml:space="preserve"> * Rozvojové země</v>
      </c>
      <c r="V850" s="721"/>
    </row>
    <row r="851" spans="1:22" ht="25.5" x14ac:dyDescent="0.2">
      <c r="A851" s="737" t="str">
        <f t="shared" si="45"/>
        <v>X2018 ** Ostatní státy s vyspělou</v>
      </c>
      <c r="B851" s="979" t="s">
        <v>1646</v>
      </c>
      <c r="C851" s="963">
        <v>32</v>
      </c>
      <c r="D851" s="963" t="s">
        <v>256</v>
      </c>
      <c r="E851" s="950">
        <v>154118698</v>
      </c>
      <c r="F851" s="950">
        <v>875296</v>
      </c>
      <c r="G851" s="887" t="str">
        <f t="shared" si="46"/>
        <v>10</v>
      </c>
      <c r="H851" s="867" t="str">
        <f t="shared" si="47"/>
        <v>2018</v>
      </c>
      <c r="I851" s="867" t="str">
        <f>VLOOKUP(G851,ZemeData!$B$537:$C$548,2,0)</f>
        <v>X</v>
      </c>
      <c r="J851" s="867" t="str">
        <f>VLOOKUP(D851,ZemeData!$E$524:$F$533,2,0)</f>
        <v xml:space="preserve"> ** Ostatní státy s vyspělou</v>
      </c>
      <c r="K851" s="868"/>
      <c r="L851" s="888" t="str">
        <f t="shared" si="48"/>
        <v>X2018 ** Ostatní státy s vyspělou</v>
      </c>
      <c r="M851" s="979" t="s">
        <v>1646</v>
      </c>
      <c r="N851" s="963">
        <v>32</v>
      </c>
      <c r="O851" s="963" t="s">
        <v>256</v>
      </c>
      <c r="P851" s="950">
        <v>107195831</v>
      </c>
      <c r="Q851" s="950">
        <v>725560</v>
      </c>
      <c r="R851" s="739" t="str">
        <f t="shared" si="49"/>
        <v>10</v>
      </c>
      <c r="S851" s="695" t="str">
        <f t="shared" si="50"/>
        <v>2018</v>
      </c>
      <c r="T851" s="695" t="str">
        <f>VLOOKUP(R851,ZemeData!$B$537:$C$548,2,0)</f>
        <v>X</v>
      </c>
      <c r="U851" s="695" t="str">
        <f>VLOOKUP(O851,ZemeData!$B$524:$C$533,2,0)</f>
        <v xml:space="preserve"> ** Ostatní státy s vyspělou</v>
      </c>
      <c r="V851" s="721"/>
    </row>
    <row r="852" spans="1:22" ht="51" x14ac:dyDescent="0.2">
      <c r="A852" s="737" t="str">
        <f t="shared" si="45"/>
        <v xml:space="preserve">X2018 * Společenství </v>
      </c>
      <c r="B852" s="979" t="s">
        <v>1646</v>
      </c>
      <c r="C852" s="963">
        <v>55</v>
      </c>
      <c r="D852" s="963" t="s">
        <v>1701</v>
      </c>
      <c r="E852" s="950">
        <v>2011127927</v>
      </c>
      <c r="F852" s="950">
        <v>795269</v>
      </c>
      <c r="G852" s="887" t="str">
        <f t="shared" si="46"/>
        <v>10</v>
      </c>
      <c r="H852" s="867" t="str">
        <f t="shared" si="47"/>
        <v>2018</v>
      </c>
      <c r="I852" s="867" t="str">
        <f>VLOOKUP(G852,ZemeData!$B$537:$C$548,2,0)</f>
        <v>X</v>
      </c>
      <c r="J852" s="867" t="str">
        <f>VLOOKUP(D852,ZemeData!$E$524:$F$533,2,0)</f>
        <v xml:space="preserve"> * Společenství </v>
      </c>
      <c r="K852" s="868"/>
      <c r="L852" s="888" t="str">
        <f t="shared" si="48"/>
        <v xml:space="preserve">X2018 * Společenství </v>
      </c>
      <c r="M852" s="979" t="s">
        <v>1646</v>
      </c>
      <c r="N852" s="963">
        <v>55</v>
      </c>
      <c r="O852" s="963" t="s">
        <v>1701</v>
      </c>
      <c r="P852" s="950">
        <v>111215986</v>
      </c>
      <c r="Q852" s="950">
        <v>541372</v>
      </c>
      <c r="R852" s="739" t="str">
        <f t="shared" si="49"/>
        <v>10</v>
      </c>
      <c r="S852" s="695" t="str">
        <f t="shared" si="50"/>
        <v>2018</v>
      </c>
      <c r="T852" s="695" t="str">
        <f>VLOOKUP(R852,ZemeData!$B$537:$C$548,2,0)</f>
        <v>X</v>
      </c>
      <c r="U852" s="695" t="str">
        <f>VLOOKUP(O852,ZemeData!$B$524:$C$533,2,0)</f>
        <v xml:space="preserve"> * Společenství </v>
      </c>
      <c r="V852" s="721"/>
    </row>
    <row r="853" spans="1:22" x14ac:dyDescent="0.2">
      <c r="A853" s="737" t="str">
        <f t="shared" si="45"/>
        <v>X2018 ** Státy EU 28</v>
      </c>
      <c r="B853" s="979" t="s">
        <v>1646</v>
      </c>
      <c r="C853" s="963">
        <v>56</v>
      </c>
      <c r="D853" s="963" t="s">
        <v>257</v>
      </c>
      <c r="E853" s="950">
        <v>4837467158</v>
      </c>
      <c r="F853" s="950">
        <v>9639788</v>
      </c>
      <c r="G853" s="887" t="str">
        <f t="shared" si="46"/>
        <v>10</v>
      </c>
      <c r="H853" s="867" t="str">
        <f t="shared" si="47"/>
        <v>2018</v>
      </c>
      <c r="I853" s="867" t="str">
        <f>VLOOKUP(G853,ZemeData!$B$537:$C$548,2,0)</f>
        <v>X</v>
      </c>
      <c r="J853" s="867" t="str">
        <f>VLOOKUP(D853,ZemeData!$E$524:$F$533,2,0)</f>
        <v xml:space="preserve"> ** Státy EU 28</v>
      </c>
      <c r="K853" s="868"/>
      <c r="L853" s="888" t="str">
        <f t="shared" si="48"/>
        <v>X2018 ** Státy EU 28</v>
      </c>
      <c r="M853" s="979" t="s">
        <v>1646</v>
      </c>
      <c r="N853" s="963">
        <v>56</v>
      </c>
      <c r="O853" s="963" t="s">
        <v>257</v>
      </c>
      <c r="P853" s="950">
        <v>6393027437</v>
      </c>
      <c r="Q853" s="950">
        <v>14254027</v>
      </c>
      <c r="R853" s="739" t="str">
        <f t="shared" si="49"/>
        <v>10</v>
      </c>
      <c r="S853" s="695" t="str">
        <f t="shared" si="50"/>
        <v>2018</v>
      </c>
      <c r="T853" s="695" t="str">
        <f>VLOOKUP(R853,ZemeData!$B$537:$C$548,2,0)</f>
        <v>X</v>
      </c>
      <c r="U853" s="695" t="str">
        <f>VLOOKUP(O853,ZemeData!$B$524:$C$533,2,0)</f>
        <v xml:space="preserve"> ** Státy EU 28</v>
      </c>
      <c r="V853" s="721"/>
    </row>
    <row r="854" spans="1:22" ht="25.5" x14ac:dyDescent="0.2">
      <c r="A854" s="737" t="str">
        <f t="shared" si="45"/>
        <v xml:space="preserve">X2018 * Státy s vyspělou tržní  </v>
      </c>
      <c r="B854" s="979" t="s">
        <v>1646</v>
      </c>
      <c r="C854" s="963">
        <v>58</v>
      </c>
      <c r="D854" s="963" t="s">
        <v>262</v>
      </c>
      <c r="E854" s="950">
        <v>5018880952</v>
      </c>
      <c r="F854" s="950">
        <v>10681473</v>
      </c>
      <c r="G854" s="887" t="str">
        <f t="shared" si="46"/>
        <v>10</v>
      </c>
      <c r="H854" s="867" t="str">
        <f t="shared" si="47"/>
        <v>2018</v>
      </c>
      <c r="I854" s="867" t="str">
        <f>VLOOKUP(G854,ZemeData!$B$537:$C$548,2,0)</f>
        <v>X</v>
      </c>
      <c r="J854" s="867" t="str">
        <f>VLOOKUP(D854,ZemeData!$E$524:$F$533,2,0)</f>
        <v xml:space="preserve"> * Státy s vyspělou tržní  </v>
      </c>
      <c r="K854" s="868"/>
      <c r="L854" s="888" t="str">
        <f t="shared" si="48"/>
        <v xml:space="preserve">X2018 * Státy s vyspělou tržní  </v>
      </c>
      <c r="M854" s="979" t="s">
        <v>1646</v>
      </c>
      <c r="N854" s="963">
        <v>58</v>
      </c>
      <c r="O854" s="963" t="s">
        <v>262</v>
      </c>
      <c r="P854" s="950">
        <v>6551560484</v>
      </c>
      <c r="Q854" s="950">
        <v>15285402</v>
      </c>
      <c r="R854" s="739" t="str">
        <f t="shared" si="49"/>
        <v>10</v>
      </c>
      <c r="S854" s="695" t="str">
        <f t="shared" si="50"/>
        <v>2018</v>
      </c>
      <c r="T854" s="695" t="str">
        <f>VLOOKUP(R854,ZemeData!$B$537:$C$548,2,0)</f>
        <v>X</v>
      </c>
      <c r="U854" s="695" t="str">
        <f>VLOOKUP(O854,ZemeData!$B$524:$C$533,2,0)</f>
        <v xml:space="preserve"> * Státy s vyspělou tržní  </v>
      </c>
      <c r="V854" s="721"/>
    </row>
    <row r="855" spans="1:22" ht="25.5" x14ac:dyDescent="0.2">
      <c r="A855" s="737" t="str">
        <f t="shared" si="45"/>
        <v xml:space="preserve">X2018 * Státy s </v>
      </c>
      <c r="B855" s="979" t="s">
        <v>1646</v>
      </c>
      <c r="C855" s="963">
        <v>59</v>
      </c>
      <c r="D855" s="963" t="s">
        <v>263</v>
      </c>
      <c r="E855" s="950">
        <v>34907997</v>
      </c>
      <c r="F855" s="950">
        <v>91590</v>
      </c>
      <c r="G855" s="887" t="str">
        <f t="shared" si="46"/>
        <v>10</v>
      </c>
      <c r="H855" s="867" t="str">
        <f t="shared" si="47"/>
        <v>2018</v>
      </c>
      <c r="I855" s="867" t="str">
        <f>VLOOKUP(G855,ZemeData!$B$537:$C$548,2,0)</f>
        <v>X</v>
      </c>
      <c r="J855" s="867" t="str">
        <f>VLOOKUP(D855,ZemeData!$E$524:$F$533,2,0)</f>
        <v xml:space="preserve"> * Státy s </v>
      </c>
      <c r="K855" s="868"/>
      <c r="L855" s="888" t="str">
        <f t="shared" si="48"/>
        <v xml:space="preserve">X2018 * Státy s </v>
      </c>
      <c r="M855" s="979" t="s">
        <v>1646</v>
      </c>
      <c r="N855" s="963">
        <v>59</v>
      </c>
      <c r="O855" s="963" t="s">
        <v>263</v>
      </c>
      <c r="P855" s="950">
        <v>46355080</v>
      </c>
      <c r="Q855" s="950">
        <v>108269</v>
      </c>
      <c r="R855" s="739" t="str">
        <f t="shared" si="49"/>
        <v>10</v>
      </c>
      <c r="S855" s="695" t="str">
        <f t="shared" si="50"/>
        <v>2018</v>
      </c>
      <c r="T855" s="695" t="str">
        <f>VLOOKUP(R855,ZemeData!$B$537:$C$548,2,0)</f>
        <v>X</v>
      </c>
      <c r="U855" s="695" t="str">
        <f>VLOOKUP(O855,ZemeData!$B$524:$C$533,2,0)</f>
        <v xml:space="preserve"> * Státy s </v>
      </c>
      <c r="V855" s="721"/>
    </row>
    <row r="856" spans="1:22" x14ac:dyDescent="0.2">
      <c r="A856" s="737" t="str">
        <f t="shared" si="45"/>
        <v>XI2018 * Nespecifikováno</v>
      </c>
      <c r="B856" s="979" t="s">
        <v>1662</v>
      </c>
      <c r="C856" s="963">
        <v>0</v>
      </c>
      <c r="D856" s="963" t="s">
        <v>258</v>
      </c>
      <c r="E856" s="950">
        <v>90117466</v>
      </c>
      <c r="F856" s="950">
        <v>77910</v>
      </c>
      <c r="G856" s="887" t="str">
        <f t="shared" si="46"/>
        <v>11</v>
      </c>
      <c r="H856" s="867" t="str">
        <f t="shared" si="47"/>
        <v>2018</v>
      </c>
      <c r="I856" s="867" t="str">
        <f>VLOOKUP(G856,ZemeData!$B$537:$C$548,2,0)</f>
        <v>XI</v>
      </c>
      <c r="J856" s="867" t="str">
        <f>VLOOKUP(D856,ZemeData!$E$524:$F$533,2,0)</f>
        <v xml:space="preserve"> * Nespecifikováno</v>
      </c>
      <c r="K856" s="868"/>
      <c r="L856" s="888" t="str">
        <f t="shared" si="48"/>
        <v>XI2018 * Nespecifikováno</v>
      </c>
      <c r="M856" s="979" t="s">
        <v>1662</v>
      </c>
      <c r="N856" s="963">
        <v>0</v>
      </c>
      <c r="O856" s="963" t="s">
        <v>258</v>
      </c>
      <c r="P856" s="950">
        <v>15457759</v>
      </c>
      <c r="Q856" s="950">
        <v>10457</v>
      </c>
      <c r="R856" s="739" t="str">
        <f t="shared" si="49"/>
        <v>11</v>
      </c>
      <c r="S856" s="695" t="str">
        <f t="shared" si="50"/>
        <v>2018</v>
      </c>
      <c r="T856" s="695" t="str">
        <f>VLOOKUP(R856,ZemeData!$B$537:$C$548,2,0)</f>
        <v>XI</v>
      </c>
      <c r="U856" s="695" t="str">
        <f>VLOOKUP(O856,ZemeData!$B$524:$C$533,2,0)</f>
        <v xml:space="preserve"> * Nespecifikováno</v>
      </c>
      <c r="V856" s="721"/>
    </row>
    <row r="857" spans="1:22" x14ac:dyDescent="0.2">
      <c r="A857" s="737" t="str">
        <f t="shared" si="45"/>
        <v>XI2018 ** Státy ESVO</v>
      </c>
      <c r="B857" s="979" t="s">
        <v>1662</v>
      </c>
      <c r="C857" s="963">
        <v>2</v>
      </c>
      <c r="D857" s="963" t="s">
        <v>254</v>
      </c>
      <c r="E857" s="950">
        <v>30160806</v>
      </c>
      <c r="F857" s="950">
        <v>150570</v>
      </c>
      <c r="G857" s="887" t="str">
        <f t="shared" si="46"/>
        <v>11</v>
      </c>
      <c r="H857" s="867" t="str">
        <f t="shared" si="47"/>
        <v>2018</v>
      </c>
      <c r="I857" s="867" t="str">
        <f>VLOOKUP(G857,ZemeData!$B$537:$C$548,2,0)</f>
        <v>XI</v>
      </c>
      <c r="J857" s="867" t="str">
        <f>VLOOKUP(D857,ZemeData!$E$524:$F$533,2,0)</f>
        <v xml:space="preserve"> ** Státy ESVO</v>
      </c>
      <c r="K857" s="868"/>
      <c r="L857" s="888" t="str">
        <f t="shared" si="48"/>
        <v>XI2018 ** Státy ESVO</v>
      </c>
      <c r="M857" s="979" t="s">
        <v>1662</v>
      </c>
      <c r="N857" s="963">
        <v>2</v>
      </c>
      <c r="O857" s="963" t="s">
        <v>254</v>
      </c>
      <c r="P857" s="950">
        <v>50672862</v>
      </c>
      <c r="Q857" s="950">
        <v>324489</v>
      </c>
      <c r="R857" s="739" t="str">
        <f t="shared" si="49"/>
        <v>11</v>
      </c>
      <c r="S857" s="695" t="str">
        <f t="shared" si="50"/>
        <v>2018</v>
      </c>
      <c r="T857" s="695" t="str">
        <f>VLOOKUP(R857,ZemeData!$B$537:$C$548,2,0)</f>
        <v>XI</v>
      </c>
      <c r="U857" s="695" t="str">
        <f>VLOOKUP(O857,ZemeData!$B$524:$C$533,2,0)</f>
        <v xml:space="preserve"> ** Státy ESVO</v>
      </c>
      <c r="V857" s="721"/>
    </row>
    <row r="858" spans="1:22" x14ac:dyDescent="0.2">
      <c r="A858" s="737" t="str">
        <f t="shared" si="45"/>
        <v>XI2018 Dovoz ze zemí OECD</v>
      </c>
      <c r="B858" s="979" t="s">
        <v>1662</v>
      </c>
      <c r="C858" s="963">
        <v>4</v>
      </c>
      <c r="D858" s="963" t="s">
        <v>255</v>
      </c>
      <c r="E858" s="950">
        <v>4828878803</v>
      </c>
      <c r="F858" s="950">
        <v>10250423</v>
      </c>
      <c r="G858" s="887" t="str">
        <f t="shared" si="46"/>
        <v>11</v>
      </c>
      <c r="H858" s="867" t="str">
        <f t="shared" si="47"/>
        <v>2018</v>
      </c>
      <c r="I858" s="867" t="str">
        <f>VLOOKUP(G858,ZemeData!$B$537:$C$548,2,0)</f>
        <v>XI</v>
      </c>
      <c r="J858" s="867" t="str">
        <f>VLOOKUP(D858,ZemeData!$E$524:$F$533,2,0)</f>
        <v xml:space="preserve"> Dovoz ze zemí OECD</v>
      </c>
      <c r="K858" s="868"/>
      <c r="L858" s="888" t="str">
        <f t="shared" si="48"/>
        <v>XI2018 Vývoz do zemí OECD</v>
      </c>
      <c r="M858" s="979" t="s">
        <v>1662</v>
      </c>
      <c r="N858" s="963">
        <v>4</v>
      </c>
      <c r="O858" s="963" t="s">
        <v>255</v>
      </c>
      <c r="P858" s="950">
        <v>6561459337</v>
      </c>
      <c r="Q858" s="950">
        <v>14690156</v>
      </c>
      <c r="R858" s="739" t="str">
        <f t="shared" si="49"/>
        <v>11</v>
      </c>
      <c r="S858" s="695" t="str">
        <f t="shared" si="50"/>
        <v>2018</v>
      </c>
      <c r="T858" s="695" t="str">
        <f>VLOOKUP(R858,ZemeData!$B$537:$C$548,2,0)</f>
        <v>XI</v>
      </c>
      <c r="U858" s="695" t="str">
        <f>VLOOKUP(O858,ZemeData!$B$524:$C$533,2,0)</f>
        <v xml:space="preserve"> Vývoz do zemí OECD</v>
      </c>
      <c r="V858" s="721"/>
    </row>
    <row r="859" spans="1:22" x14ac:dyDescent="0.2">
      <c r="A859" s="737" t="str">
        <f t="shared" si="45"/>
        <v>XI2018 * Ostatní */</v>
      </c>
      <c r="B859" s="979" t="s">
        <v>1662</v>
      </c>
      <c r="C859" s="963">
        <v>8</v>
      </c>
      <c r="D859" s="963" t="s">
        <v>259</v>
      </c>
      <c r="E859" s="950">
        <v>142165982</v>
      </c>
      <c r="F859" s="950">
        <v>2619694</v>
      </c>
      <c r="G859" s="887" t="str">
        <f t="shared" si="46"/>
        <v>11</v>
      </c>
      <c r="H859" s="867" t="str">
        <f t="shared" si="47"/>
        <v>2018</v>
      </c>
      <c r="I859" s="867" t="str">
        <f>VLOOKUP(G859,ZemeData!$B$537:$C$548,2,0)</f>
        <v>XI</v>
      </c>
      <c r="J859" s="867" t="str">
        <f>VLOOKUP(D859,ZemeData!$E$524:$F$533,2,0)</f>
        <v xml:space="preserve"> * Ostatní */</v>
      </c>
      <c r="K859" s="868"/>
      <c r="L859" s="888" t="str">
        <f t="shared" si="48"/>
        <v>XI2018 * Ostatní */</v>
      </c>
      <c r="M859" s="979" t="s">
        <v>1662</v>
      </c>
      <c r="N859" s="963">
        <v>8</v>
      </c>
      <c r="O859" s="963" t="s">
        <v>259</v>
      </c>
      <c r="P859" s="950">
        <v>70581911</v>
      </c>
      <c r="Q859" s="950">
        <v>228240</v>
      </c>
      <c r="R859" s="739" t="str">
        <f t="shared" si="49"/>
        <v>11</v>
      </c>
      <c r="S859" s="695" t="str">
        <f t="shared" si="50"/>
        <v>2018</v>
      </c>
      <c r="T859" s="695" t="str">
        <f>VLOOKUP(R859,ZemeData!$B$537:$C$548,2,0)</f>
        <v>XI</v>
      </c>
      <c r="U859" s="695" t="str">
        <f>VLOOKUP(O859,ZemeData!$B$524:$C$533,2,0)</f>
        <v xml:space="preserve"> * Ostatní */</v>
      </c>
      <c r="V859" s="721"/>
    </row>
    <row r="860" spans="1:22" ht="25.5" x14ac:dyDescent="0.2">
      <c r="A860" s="737" t="str">
        <f t="shared" si="45"/>
        <v>XI2018 * Rozvojové země</v>
      </c>
      <c r="B860" s="979" t="s">
        <v>1662</v>
      </c>
      <c r="C860" s="963">
        <v>10</v>
      </c>
      <c r="D860" s="963" t="s">
        <v>260</v>
      </c>
      <c r="E860" s="950">
        <v>215347457</v>
      </c>
      <c r="F860" s="950">
        <v>1027176</v>
      </c>
      <c r="G860" s="887" t="str">
        <f t="shared" si="46"/>
        <v>11</v>
      </c>
      <c r="H860" s="867" t="str">
        <f t="shared" si="47"/>
        <v>2018</v>
      </c>
      <c r="I860" s="867" t="str">
        <f>VLOOKUP(G860,ZemeData!$B$537:$C$548,2,0)</f>
        <v>XI</v>
      </c>
      <c r="J860" s="867" t="str">
        <f>VLOOKUP(D860,ZemeData!$E$524:$F$533,2,0)</f>
        <v xml:space="preserve"> * Rozvojové země</v>
      </c>
      <c r="K860" s="868"/>
      <c r="L860" s="888" t="str">
        <f t="shared" si="48"/>
        <v>XI2018 * Rozvojové země</v>
      </c>
      <c r="M860" s="979" t="s">
        <v>1662</v>
      </c>
      <c r="N860" s="963">
        <v>10</v>
      </c>
      <c r="O860" s="963" t="s">
        <v>260</v>
      </c>
      <c r="P860" s="950">
        <v>98613664</v>
      </c>
      <c r="Q860" s="950">
        <v>578572</v>
      </c>
      <c r="R860" s="739" t="str">
        <f t="shared" si="49"/>
        <v>11</v>
      </c>
      <c r="S860" s="695" t="str">
        <f t="shared" si="50"/>
        <v>2018</v>
      </c>
      <c r="T860" s="695" t="str">
        <f>VLOOKUP(R860,ZemeData!$B$537:$C$548,2,0)</f>
        <v>XI</v>
      </c>
      <c r="U860" s="695" t="str">
        <f>VLOOKUP(O860,ZemeData!$B$524:$C$533,2,0)</f>
        <v xml:space="preserve"> * Rozvojové země</v>
      </c>
      <c r="V860" s="721"/>
    </row>
    <row r="861" spans="1:22" ht="25.5" x14ac:dyDescent="0.2">
      <c r="A861" s="737" t="str">
        <f t="shared" si="45"/>
        <v>XI2018 ** Ostatní státy s vyspělou</v>
      </c>
      <c r="B861" s="979" t="s">
        <v>1662</v>
      </c>
      <c r="C861" s="963">
        <v>32</v>
      </c>
      <c r="D861" s="963" t="s">
        <v>256</v>
      </c>
      <c r="E861" s="950">
        <v>148395995</v>
      </c>
      <c r="F861" s="950">
        <v>798503</v>
      </c>
      <c r="G861" s="887" t="str">
        <f t="shared" si="46"/>
        <v>11</v>
      </c>
      <c r="H861" s="867" t="str">
        <f t="shared" si="47"/>
        <v>2018</v>
      </c>
      <c r="I861" s="867" t="str">
        <f>VLOOKUP(G861,ZemeData!$B$537:$C$548,2,0)</f>
        <v>XI</v>
      </c>
      <c r="J861" s="867" t="str">
        <f>VLOOKUP(D861,ZemeData!$E$524:$F$533,2,0)</f>
        <v xml:space="preserve"> ** Ostatní státy s vyspělou</v>
      </c>
      <c r="K861" s="868"/>
      <c r="L861" s="888" t="str">
        <f t="shared" si="48"/>
        <v>XI2018 ** Ostatní státy s vyspělou</v>
      </c>
      <c r="M861" s="979" t="s">
        <v>1662</v>
      </c>
      <c r="N861" s="963">
        <v>32</v>
      </c>
      <c r="O861" s="963" t="s">
        <v>256</v>
      </c>
      <c r="P861" s="950">
        <v>111455900</v>
      </c>
      <c r="Q861" s="950">
        <v>735050</v>
      </c>
      <c r="R861" s="739" t="str">
        <f t="shared" si="49"/>
        <v>11</v>
      </c>
      <c r="S861" s="695" t="str">
        <f t="shared" si="50"/>
        <v>2018</v>
      </c>
      <c r="T861" s="695" t="str">
        <f>VLOOKUP(R861,ZemeData!$B$537:$C$548,2,0)</f>
        <v>XI</v>
      </c>
      <c r="U861" s="695" t="str">
        <f>VLOOKUP(O861,ZemeData!$B$524:$C$533,2,0)</f>
        <v xml:space="preserve"> ** Ostatní státy s vyspělou</v>
      </c>
      <c r="V861" s="721"/>
    </row>
    <row r="862" spans="1:22" ht="51" x14ac:dyDescent="0.2">
      <c r="A862" s="737" t="str">
        <f t="shared" si="45"/>
        <v xml:space="preserve">XI2018 * Společenství </v>
      </c>
      <c r="B862" s="979" t="s">
        <v>1662</v>
      </c>
      <c r="C862" s="963">
        <v>55</v>
      </c>
      <c r="D862" s="963" t="s">
        <v>1701</v>
      </c>
      <c r="E862" s="950">
        <v>1860843164</v>
      </c>
      <c r="F862" s="950">
        <v>731148</v>
      </c>
      <c r="G862" s="887" t="str">
        <f t="shared" si="46"/>
        <v>11</v>
      </c>
      <c r="H862" s="867" t="str">
        <f t="shared" si="47"/>
        <v>2018</v>
      </c>
      <c r="I862" s="867" t="str">
        <f>VLOOKUP(G862,ZemeData!$B$537:$C$548,2,0)</f>
        <v>XI</v>
      </c>
      <c r="J862" s="867" t="str">
        <f>VLOOKUP(D862,ZemeData!$E$524:$F$533,2,0)</f>
        <v xml:space="preserve"> * Společenství </v>
      </c>
      <c r="K862" s="868"/>
      <c r="L862" s="888" t="str">
        <f t="shared" si="48"/>
        <v xml:space="preserve">XI2018 * Společenství </v>
      </c>
      <c r="M862" s="979" t="s">
        <v>1662</v>
      </c>
      <c r="N862" s="963">
        <v>55</v>
      </c>
      <c r="O862" s="963" t="s">
        <v>1701</v>
      </c>
      <c r="P862" s="950">
        <v>112136146</v>
      </c>
      <c r="Q862" s="950">
        <v>591696</v>
      </c>
      <c r="R862" s="739" t="str">
        <f t="shared" si="49"/>
        <v>11</v>
      </c>
      <c r="S862" s="695" t="str">
        <f t="shared" si="50"/>
        <v>2018</v>
      </c>
      <c r="T862" s="695" t="str">
        <f>VLOOKUP(R862,ZemeData!$B$537:$C$548,2,0)</f>
        <v>XI</v>
      </c>
      <c r="U862" s="695" t="str">
        <f>VLOOKUP(O862,ZemeData!$B$524:$C$533,2,0)</f>
        <v xml:space="preserve"> * Společenství </v>
      </c>
      <c r="V862" s="721"/>
    </row>
    <row r="863" spans="1:22" x14ac:dyDescent="0.2">
      <c r="A863" s="737" t="str">
        <f t="shared" si="45"/>
        <v>XI2018 ** Státy EU 28</v>
      </c>
      <c r="B863" s="979" t="s">
        <v>1662</v>
      </c>
      <c r="C863" s="963">
        <v>56</v>
      </c>
      <c r="D863" s="963" t="s">
        <v>257</v>
      </c>
      <c r="E863" s="950">
        <v>4738356534</v>
      </c>
      <c r="F863" s="950">
        <v>9290390</v>
      </c>
      <c r="G863" s="887" t="str">
        <f t="shared" si="46"/>
        <v>11</v>
      </c>
      <c r="H863" s="867" t="str">
        <f t="shared" si="47"/>
        <v>2018</v>
      </c>
      <c r="I863" s="867" t="str">
        <f>VLOOKUP(G863,ZemeData!$B$537:$C$548,2,0)</f>
        <v>XI</v>
      </c>
      <c r="J863" s="867" t="str">
        <f>VLOOKUP(D863,ZemeData!$E$524:$F$533,2,0)</f>
        <v xml:space="preserve"> ** Státy EU 28</v>
      </c>
      <c r="K863" s="868"/>
      <c r="L863" s="888" t="str">
        <f t="shared" si="48"/>
        <v>XI2018 ** Státy EU 28</v>
      </c>
      <c r="M863" s="979" t="s">
        <v>1662</v>
      </c>
      <c r="N863" s="963">
        <v>56</v>
      </c>
      <c r="O863" s="963" t="s">
        <v>257</v>
      </c>
      <c r="P863" s="950">
        <v>6551244018</v>
      </c>
      <c r="Q863" s="950">
        <v>14106104</v>
      </c>
      <c r="R863" s="739" t="str">
        <f t="shared" si="49"/>
        <v>11</v>
      </c>
      <c r="S863" s="695" t="str">
        <f t="shared" si="50"/>
        <v>2018</v>
      </c>
      <c r="T863" s="695" t="str">
        <f>VLOOKUP(R863,ZemeData!$B$537:$C$548,2,0)</f>
        <v>XI</v>
      </c>
      <c r="U863" s="695" t="str">
        <f>VLOOKUP(O863,ZemeData!$B$524:$C$533,2,0)</f>
        <v xml:space="preserve"> ** Státy EU 28</v>
      </c>
      <c r="V863" s="721"/>
    </row>
    <row r="864" spans="1:22" ht="25.5" x14ac:dyDescent="0.2">
      <c r="A864" s="737" t="str">
        <f t="shared" si="45"/>
        <v xml:space="preserve">XI2018 * Státy s vyspělou tržní  </v>
      </c>
      <c r="B864" s="979" t="s">
        <v>1662</v>
      </c>
      <c r="C864" s="963">
        <v>58</v>
      </c>
      <c r="D864" s="963" t="s">
        <v>262</v>
      </c>
      <c r="E864" s="950">
        <v>4916913335</v>
      </c>
      <c r="F864" s="950">
        <v>10239463</v>
      </c>
      <c r="G864" s="887" t="str">
        <f t="shared" si="46"/>
        <v>11</v>
      </c>
      <c r="H864" s="867" t="str">
        <f t="shared" si="47"/>
        <v>2018</v>
      </c>
      <c r="I864" s="867" t="str">
        <f>VLOOKUP(G864,ZemeData!$B$537:$C$548,2,0)</f>
        <v>XI</v>
      </c>
      <c r="J864" s="867" t="str">
        <f>VLOOKUP(D864,ZemeData!$E$524:$F$533,2,0)</f>
        <v xml:space="preserve"> * Státy s vyspělou tržní  </v>
      </c>
      <c r="K864" s="868"/>
      <c r="L864" s="888" t="str">
        <f t="shared" si="48"/>
        <v xml:space="preserve">XI2018 * Státy s vyspělou tržní  </v>
      </c>
      <c r="M864" s="979" t="s">
        <v>1662</v>
      </c>
      <c r="N864" s="963">
        <v>58</v>
      </c>
      <c r="O864" s="963" t="s">
        <v>262</v>
      </c>
      <c r="P864" s="950">
        <v>6713372780</v>
      </c>
      <c r="Q864" s="950">
        <v>15165644</v>
      </c>
      <c r="R864" s="739" t="str">
        <f t="shared" si="49"/>
        <v>11</v>
      </c>
      <c r="S864" s="695" t="str">
        <f t="shared" si="50"/>
        <v>2018</v>
      </c>
      <c r="T864" s="695" t="str">
        <f>VLOOKUP(R864,ZemeData!$B$537:$C$548,2,0)</f>
        <v>XI</v>
      </c>
      <c r="U864" s="695" t="str">
        <f>VLOOKUP(O864,ZemeData!$B$524:$C$533,2,0)</f>
        <v xml:space="preserve"> * Státy s vyspělou tržní  </v>
      </c>
      <c r="V864" s="721"/>
    </row>
    <row r="865" spans="1:22" ht="25.5" x14ac:dyDescent="0.2">
      <c r="A865" s="737" t="str">
        <f t="shared" si="45"/>
        <v xml:space="preserve">XI2018 * Státy s </v>
      </c>
      <c r="B865" s="979" t="s">
        <v>1662</v>
      </c>
      <c r="C865" s="963">
        <v>59</v>
      </c>
      <c r="D865" s="963" t="s">
        <v>263</v>
      </c>
      <c r="E865" s="950">
        <v>28240703</v>
      </c>
      <c r="F865" s="950">
        <v>89316</v>
      </c>
      <c r="G865" s="887" t="str">
        <f t="shared" si="46"/>
        <v>11</v>
      </c>
      <c r="H865" s="867" t="str">
        <f t="shared" si="47"/>
        <v>2018</v>
      </c>
      <c r="I865" s="867" t="str">
        <f>VLOOKUP(G865,ZemeData!$B$537:$C$548,2,0)</f>
        <v>XI</v>
      </c>
      <c r="J865" s="867" t="str">
        <f>VLOOKUP(D865,ZemeData!$E$524:$F$533,2,0)</f>
        <v xml:space="preserve"> * Státy s </v>
      </c>
      <c r="K865" s="868"/>
      <c r="L865" s="888" t="str">
        <f t="shared" si="48"/>
        <v xml:space="preserve">XI2018 * Státy s </v>
      </c>
      <c r="M865" s="979" t="s">
        <v>1662</v>
      </c>
      <c r="N865" s="963">
        <v>59</v>
      </c>
      <c r="O865" s="963" t="s">
        <v>263</v>
      </c>
      <c r="P865" s="950">
        <v>43573247</v>
      </c>
      <c r="Q865" s="950">
        <v>106083</v>
      </c>
      <c r="R865" s="739" t="str">
        <f t="shared" si="49"/>
        <v>11</v>
      </c>
      <c r="S865" s="695" t="str">
        <f t="shared" si="50"/>
        <v>2018</v>
      </c>
      <c r="T865" s="695" t="str">
        <f>VLOOKUP(R865,ZemeData!$B$537:$C$548,2,0)</f>
        <v>XI</v>
      </c>
      <c r="U865" s="695" t="str">
        <f>VLOOKUP(O865,ZemeData!$B$524:$C$533,2,0)</f>
        <v xml:space="preserve"> * Státy s </v>
      </c>
      <c r="V865" s="721"/>
    </row>
    <row r="866" spans="1:22" x14ac:dyDescent="0.2">
      <c r="A866" s="737" t="str">
        <f t="shared" si="45"/>
        <v>XII2018 * Nespecifikováno</v>
      </c>
      <c r="B866" s="792" t="s">
        <v>1696</v>
      </c>
      <c r="C866" s="793">
        <v>0</v>
      </c>
      <c r="D866" s="793" t="s">
        <v>258</v>
      </c>
      <c r="E866" s="980">
        <v>109370237</v>
      </c>
      <c r="F866" s="981">
        <v>71517</v>
      </c>
      <c r="G866" s="887" t="str">
        <f t="shared" si="46"/>
        <v>12</v>
      </c>
      <c r="H866" s="867" t="str">
        <f t="shared" si="47"/>
        <v>2018</v>
      </c>
      <c r="I866" s="867" t="str">
        <f>VLOOKUP(G866,ZemeData!$B$537:$C$548,2,0)</f>
        <v>XII</v>
      </c>
      <c r="J866" s="867" t="str">
        <f>VLOOKUP(D866,ZemeData!$E$524:$F$533,2,0)</f>
        <v xml:space="preserve"> * Nespecifikováno</v>
      </c>
      <c r="K866" s="868"/>
      <c r="L866" s="888" t="str">
        <f t="shared" si="48"/>
        <v>XII2018 * Nespecifikováno</v>
      </c>
      <c r="M866" s="792" t="s">
        <v>1696</v>
      </c>
      <c r="N866" s="793">
        <v>0</v>
      </c>
      <c r="O866" s="793" t="s">
        <v>258</v>
      </c>
      <c r="P866" s="980">
        <v>12105525</v>
      </c>
      <c r="Q866" s="981">
        <v>7445</v>
      </c>
      <c r="R866" s="739" t="str">
        <f t="shared" si="49"/>
        <v>12</v>
      </c>
      <c r="S866" s="695" t="str">
        <f t="shared" si="50"/>
        <v>2018</v>
      </c>
      <c r="T866" s="695" t="str">
        <f>VLOOKUP(R866,ZemeData!$B$537:$C$548,2,0)</f>
        <v>XII</v>
      </c>
      <c r="U866" s="695" t="str">
        <f>VLOOKUP(O866,ZemeData!$B$524:$C$533,2,0)</f>
        <v xml:space="preserve"> * Nespecifikováno</v>
      </c>
      <c r="V866" s="721"/>
    </row>
    <row r="867" spans="1:22" x14ac:dyDescent="0.2">
      <c r="A867" s="737" t="str">
        <f t="shared" si="45"/>
        <v>XII2018 ** Státy ESVO</v>
      </c>
      <c r="B867" s="792" t="s">
        <v>1696</v>
      </c>
      <c r="C867" s="793">
        <v>2</v>
      </c>
      <c r="D867" s="793" t="s">
        <v>254</v>
      </c>
      <c r="E867" s="980">
        <v>21212796</v>
      </c>
      <c r="F867" s="981">
        <v>134149</v>
      </c>
      <c r="G867" s="887" t="str">
        <f t="shared" si="46"/>
        <v>12</v>
      </c>
      <c r="H867" s="867" t="str">
        <f t="shared" si="47"/>
        <v>2018</v>
      </c>
      <c r="I867" s="867" t="str">
        <f>VLOOKUP(G867,ZemeData!$B$537:$C$548,2,0)</f>
        <v>XII</v>
      </c>
      <c r="J867" s="867" t="str">
        <f>VLOOKUP(D867,ZemeData!$E$524:$F$533,2,0)</f>
        <v xml:space="preserve"> ** Státy ESVO</v>
      </c>
      <c r="K867" s="868"/>
      <c r="L867" s="888" t="str">
        <f t="shared" si="48"/>
        <v>XII2018 ** Státy ESVO</v>
      </c>
      <c r="M867" s="792" t="s">
        <v>1696</v>
      </c>
      <c r="N867" s="793">
        <v>2</v>
      </c>
      <c r="O867" s="793" t="s">
        <v>254</v>
      </c>
      <c r="P867" s="980">
        <v>30671364</v>
      </c>
      <c r="Q867" s="981">
        <v>218331</v>
      </c>
      <c r="R867" s="739" t="str">
        <f t="shared" si="49"/>
        <v>12</v>
      </c>
      <c r="S867" s="695" t="str">
        <f t="shared" si="50"/>
        <v>2018</v>
      </c>
      <c r="T867" s="695" t="str">
        <f>VLOOKUP(R867,ZemeData!$B$537:$C$548,2,0)</f>
        <v>XII</v>
      </c>
      <c r="U867" s="695" t="str">
        <f>VLOOKUP(O867,ZemeData!$B$524:$C$533,2,0)</f>
        <v xml:space="preserve"> ** Státy ESVO</v>
      </c>
      <c r="V867" s="721"/>
    </row>
    <row r="868" spans="1:22" x14ac:dyDescent="0.2">
      <c r="A868" s="737" t="str">
        <f t="shared" si="45"/>
        <v>XII2018 Dovoz ze zemí OECD</v>
      </c>
      <c r="B868" s="792" t="s">
        <v>1696</v>
      </c>
      <c r="C868" s="793">
        <v>4</v>
      </c>
      <c r="D868" s="793" t="s">
        <v>255</v>
      </c>
      <c r="E868" s="980">
        <v>3736222144</v>
      </c>
      <c r="F868" s="981">
        <v>7853865</v>
      </c>
      <c r="G868" s="887" t="str">
        <f t="shared" si="46"/>
        <v>12</v>
      </c>
      <c r="H868" s="867" t="str">
        <f t="shared" si="47"/>
        <v>2018</v>
      </c>
      <c r="I868" s="867" t="str">
        <f>VLOOKUP(G868,ZemeData!$B$537:$C$548,2,0)</f>
        <v>XII</v>
      </c>
      <c r="J868" s="867" t="str">
        <f>VLOOKUP(D868,ZemeData!$E$524:$F$533,2,0)</f>
        <v xml:space="preserve"> Dovoz ze zemí OECD</v>
      </c>
      <c r="K868" s="868"/>
      <c r="L868" s="888" t="str">
        <f t="shared" si="48"/>
        <v>XII2018 Vývoz do zemí OECD</v>
      </c>
      <c r="M868" s="792" t="s">
        <v>1696</v>
      </c>
      <c r="N868" s="793">
        <v>4</v>
      </c>
      <c r="O868" s="793" t="s">
        <v>255</v>
      </c>
      <c r="P868" s="980">
        <v>4554050486</v>
      </c>
      <c r="Q868" s="981">
        <v>10625200</v>
      </c>
      <c r="R868" s="739" t="str">
        <f t="shared" si="49"/>
        <v>12</v>
      </c>
      <c r="S868" s="695" t="str">
        <f t="shared" si="50"/>
        <v>2018</v>
      </c>
      <c r="T868" s="695" t="str">
        <f>VLOOKUP(R868,ZemeData!$B$537:$C$548,2,0)</f>
        <v>XII</v>
      </c>
      <c r="U868" s="695" t="str">
        <f>VLOOKUP(O868,ZemeData!$B$524:$C$533,2,0)</f>
        <v xml:space="preserve"> Vývoz do zemí OECD</v>
      </c>
      <c r="V868" s="721"/>
    </row>
    <row r="869" spans="1:22" x14ac:dyDescent="0.2">
      <c r="A869" s="737" t="str">
        <f t="shared" si="45"/>
        <v>XII2018 * Ostatní */</v>
      </c>
      <c r="B869" s="792" t="s">
        <v>1696</v>
      </c>
      <c r="C869" s="793">
        <v>8</v>
      </c>
      <c r="D869" s="793" t="s">
        <v>259</v>
      </c>
      <c r="E869" s="980">
        <v>103626976</v>
      </c>
      <c r="F869" s="981">
        <v>2013126</v>
      </c>
      <c r="G869" s="887" t="str">
        <f t="shared" si="46"/>
        <v>12</v>
      </c>
      <c r="H869" s="867" t="str">
        <f t="shared" si="47"/>
        <v>2018</v>
      </c>
      <c r="I869" s="867" t="str">
        <f>VLOOKUP(G869,ZemeData!$B$537:$C$548,2,0)</f>
        <v>XII</v>
      </c>
      <c r="J869" s="867" t="str">
        <f>VLOOKUP(D869,ZemeData!$E$524:$F$533,2,0)</f>
        <v xml:space="preserve"> * Ostatní */</v>
      </c>
      <c r="K869" s="868"/>
      <c r="L869" s="888" t="str">
        <f t="shared" si="48"/>
        <v>XII2018 * Ostatní */</v>
      </c>
      <c r="M869" s="792" t="s">
        <v>1696</v>
      </c>
      <c r="N869" s="793">
        <v>8</v>
      </c>
      <c r="O869" s="793" t="s">
        <v>259</v>
      </c>
      <c r="P869" s="980">
        <v>58571791</v>
      </c>
      <c r="Q869" s="981">
        <v>178278</v>
      </c>
      <c r="R869" s="739" t="str">
        <f t="shared" si="49"/>
        <v>12</v>
      </c>
      <c r="S869" s="695" t="str">
        <f t="shared" si="50"/>
        <v>2018</v>
      </c>
      <c r="T869" s="695" t="str">
        <f>VLOOKUP(R869,ZemeData!$B$537:$C$548,2,0)</f>
        <v>XII</v>
      </c>
      <c r="U869" s="695" t="str">
        <f>VLOOKUP(O869,ZemeData!$B$524:$C$533,2,0)</f>
        <v xml:space="preserve"> * Ostatní */</v>
      </c>
      <c r="V869" s="721"/>
    </row>
    <row r="870" spans="1:22" x14ac:dyDescent="0.2">
      <c r="A870" s="737" t="str">
        <f t="shared" si="45"/>
        <v>XII2018 * Rozvojové země</v>
      </c>
      <c r="B870" s="792" t="s">
        <v>1696</v>
      </c>
      <c r="C870" s="793">
        <v>10</v>
      </c>
      <c r="D870" s="793" t="s">
        <v>260</v>
      </c>
      <c r="E870" s="980">
        <v>208610270</v>
      </c>
      <c r="F870" s="981">
        <v>863013</v>
      </c>
      <c r="G870" s="887" t="str">
        <f t="shared" si="46"/>
        <v>12</v>
      </c>
      <c r="H870" s="867" t="str">
        <f t="shared" si="47"/>
        <v>2018</v>
      </c>
      <c r="I870" s="867" t="str">
        <f>VLOOKUP(G870,ZemeData!$B$537:$C$548,2,0)</f>
        <v>XII</v>
      </c>
      <c r="J870" s="867" t="str">
        <f>VLOOKUP(D870,ZemeData!$E$524:$F$533,2,0)</f>
        <v xml:space="preserve"> * Rozvojové země</v>
      </c>
      <c r="K870" s="868"/>
      <c r="L870" s="888" t="str">
        <f t="shared" si="48"/>
        <v>XII2018 * Rozvojové země</v>
      </c>
      <c r="M870" s="792" t="s">
        <v>1696</v>
      </c>
      <c r="N870" s="793">
        <v>10</v>
      </c>
      <c r="O870" s="793" t="s">
        <v>260</v>
      </c>
      <c r="P870" s="980">
        <v>86818344</v>
      </c>
      <c r="Q870" s="981">
        <v>565005</v>
      </c>
      <c r="R870" s="739" t="str">
        <f t="shared" si="49"/>
        <v>12</v>
      </c>
      <c r="S870" s="695" t="str">
        <f t="shared" si="50"/>
        <v>2018</v>
      </c>
      <c r="T870" s="695" t="str">
        <f>VLOOKUP(R870,ZemeData!$B$537:$C$548,2,0)</f>
        <v>XII</v>
      </c>
      <c r="U870" s="695" t="str">
        <f>VLOOKUP(O870,ZemeData!$B$524:$C$533,2,0)</f>
        <v xml:space="preserve"> * Rozvojové země</v>
      </c>
      <c r="V870" s="721"/>
    </row>
    <row r="871" spans="1:22" x14ac:dyDescent="0.2">
      <c r="A871" s="737" t="str">
        <f t="shared" si="45"/>
        <v>XII2018 ** Ostatní státy s vyspělou</v>
      </c>
      <c r="B871" s="792" t="s">
        <v>1696</v>
      </c>
      <c r="C871" s="793">
        <v>32</v>
      </c>
      <c r="D871" s="793" t="s">
        <v>256</v>
      </c>
      <c r="E871" s="980">
        <v>134207960</v>
      </c>
      <c r="F871" s="981">
        <v>628536</v>
      </c>
      <c r="G871" s="887" t="str">
        <f t="shared" si="46"/>
        <v>12</v>
      </c>
      <c r="H871" s="867" t="str">
        <f t="shared" si="47"/>
        <v>2018</v>
      </c>
      <c r="I871" s="867" t="str">
        <f>VLOOKUP(G871,ZemeData!$B$537:$C$548,2,0)</f>
        <v>XII</v>
      </c>
      <c r="J871" s="867" t="str">
        <f>VLOOKUP(D871,ZemeData!$E$524:$F$533,2,0)</f>
        <v xml:space="preserve"> ** Ostatní státy s vyspělou</v>
      </c>
      <c r="K871" s="868"/>
      <c r="L871" s="888" t="str">
        <f t="shared" si="48"/>
        <v>XII2018 ** Ostatní státy s vyspělou</v>
      </c>
      <c r="M871" s="792" t="s">
        <v>1696</v>
      </c>
      <c r="N871" s="793">
        <v>32</v>
      </c>
      <c r="O871" s="793" t="s">
        <v>256</v>
      </c>
      <c r="P871" s="980">
        <v>93361380</v>
      </c>
      <c r="Q871" s="981">
        <v>658328</v>
      </c>
      <c r="R871" s="739" t="str">
        <f t="shared" si="49"/>
        <v>12</v>
      </c>
      <c r="S871" s="695" t="str">
        <f t="shared" si="50"/>
        <v>2018</v>
      </c>
      <c r="T871" s="695" t="str">
        <f>VLOOKUP(R871,ZemeData!$B$537:$C$548,2,0)</f>
        <v>XII</v>
      </c>
      <c r="U871" s="695" t="str">
        <f>VLOOKUP(O871,ZemeData!$B$524:$C$533,2,0)</f>
        <v xml:space="preserve"> ** Ostatní státy s vyspělou</v>
      </c>
      <c r="V871" s="721"/>
    </row>
    <row r="872" spans="1:22" x14ac:dyDescent="0.2">
      <c r="A872" s="737" t="str">
        <f t="shared" si="45"/>
        <v xml:space="preserve">XII2018 * Společenství </v>
      </c>
      <c r="B872" s="792" t="s">
        <v>1696</v>
      </c>
      <c r="C872" s="793">
        <v>55</v>
      </c>
      <c r="D872" s="793" t="s">
        <v>1701</v>
      </c>
      <c r="E872" s="980">
        <v>1657638843</v>
      </c>
      <c r="F872" s="981">
        <v>641515</v>
      </c>
      <c r="G872" s="887" t="str">
        <f t="shared" si="46"/>
        <v>12</v>
      </c>
      <c r="H872" s="867" t="str">
        <f t="shared" si="47"/>
        <v>2018</v>
      </c>
      <c r="I872" s="867" t="str">
        <f>VLOOKUP(G872,ZemeData!$B$537:$C$548,2,0)</f>
        <v>XII</v>
      </c>
      <c r="J872" s="867" t="str">
        <f>VLOOKUP(D872,ZemeData!$E$524:$F$533,2,0)</f>
        <v xml:space="preserve"> * Společenství </v>
      </c>
      <c r="K872" s="868"/>
      <c r="L872" s="888" t="str">
        <f t="shared" si="48"/>
        <v xml:space="preserve">XII2018 * Společenství </v>
      </c>
      <c r="M872" s="792" t="s">
        <v>1696</v>
      </c>
      <c r="N872" s="793">
        <v>55</v>
      </c>
      <c r="O872" s="793" t="s">
        <v>1701</v>
      </c>
      <c r="P872" s="980">
        <v>96103711</v>
      </c>
      <c r="Q872" s="981">
        <v>453487</v>
      </c>
      <c r="R872" s="739" t="str">
        <f t="shared" si="49"/>
        <v>12</v>
      </c>
      <c r="S872" s="695" t="str">
        <f t="shared" si="50"/>
        <v>2018</v>
      </c>
      <c r="T872" s="695" t="str">
        <f>VLOOKUP(R872,ZemeData!$B$537:$C$548,2,0)</f>
        <v>XII</v>
      </c>
      <c r="U872" s="695" t="str">
        <f>VLOOKUP(O872,ZemeData!$B$524:$C$533,2,0)</f>
        <v xml:space="preserve"> * Společenství </v>
      </c>
      <c r="V872" s="721"/>
    </row>
    <row r="873" spans="1:22" x14ac:dyDescent="0.2">
      <c r="A873" s="737" t="str">
        <f t="shared" si="45"/>
        <v>XII2018 ** Státy EU 28</v>
      </c>
      <c r="B873" s="792" t="s">
        <v>1696</v>
      </c>
      <c r="C873" s="793">
        <v>56</v>
      </c>
      <c r="D873" s="793" t="s">
        <v>257</v>
      </c>
      <c r="E873" s="980">
        <v>3643854825</v>
      </c>
      <c r="F873" s="981">
        <v>7062671</v>
      </c>
      <c r="G873" s="887" t="str">
        <f t="shared" si="46"/>
        <v>12</v>
      </c>
      <c r="H873" s="867" t="str">
        <f t="shared" si="47"/>
        <v>2018</v>
      </c>
      <c r="I873" s="867" t="str">
        <f>VLOOKUP(G873,ZemeData!$B$537:$C$548,2,0)</f>
        <v>XII</v>
      </c>
      <c r="J873" s="867" t="str">
        <f>VLOOKUP(D873,ZemeData!$E$524:$F$533,2,0)</f>
        <v xml:space="preserve"> ** Státy EU 28</v>
      </c>
      <c r="K873" s="868"/>
      <c r="L873" s="888" t="str">
        <f t="shared" si="48"/>
        <v>XII2018 ** Státy EU 28</v>
      </c>
      <c r="M873" s="792" t="s">
        <v>1696</v>
      </c>
      <c r="N873" s="793">
        <v>56</v>
      </c>
      <c r="O873" s="793" t="s">
        <v>257</v>
      </c>
      <c r="P873" s="980">
        <v>4541001479</v>
      </c>
      <c r="Q873" s="981">
        <v>10063934</v>
      </c>
      <c r="R873" s="739" t="str">
        <f t="shared" si="49"/>
        <v>12</v>
      </c>
      <c r="S873" s="695" t="str">
        <f t="shared" si="50"/>
        <v>2018</v>
      </c>
      <c r="T873" s="695" t="str">
        <f>VLOOKUP(R873,ZemeData!$B$537:$C$548,2,0)</f>
        <v>XII</v>
      </c>
      <c r="U873" s="695" t="str">
        <f>VLOOKUP(O873,ZemeData!$B$524:$C$533,2,0)</f>
        <v xml:space="preserve"> ** Státy EU 28</v>
      </c>
      <c r="V873" s="721"/>
    </row>
    <row r="874" spans="1:22" x14ac:dyDescent="0.2">
      <c r="A874" s="737" t="str">
        <f t="shared" si="45"/>
        <v xml:space="preserve">XII2018 * Státy s vyspělou tržní  </v>
      </c>
      <c r="B874" s="792" t="s">
        <v>1696</v>
      </c>
      <c r="C874" s="793">
        <v>58</v>
      </c>
      <c r="D874" s="793" t="s">
        <v>262</v>
      </c>
      <c r="E874" s="980">
        <v>3799275582</v>
      </c>
      <c r="F874" s="981">
        <v>7825355</v>
      </c>
      <c r="G874" s="887" t="str">
        <f t="shared" si="46"/>
        <v>12</v>
      </c>
      <c r="H874" s="867" t="str">
        <f t="shared" si="47"/>
        <v>2018</v>
      </c>
      <c r="I874" s="867" t="str">
        <f>VLOOKUP(G874,ZemeData!$B$537:$C$548,2,0)</f>
        <v>XII</v>
      </c>
      <c r="J874" s="867" t="str">
        <f>VLOOKUP(D874,ZemeData!$E$524:$F$533,2,0)</f>
        <v xml:space="preserve"> * Státy s vyspělou tržní  </v>
      </c>
      <c r="K874" s="868"/>
      <c r="L874" s="888" t="str">
        <f t="shared" si="48"/>
        <v xml:space="preserve">XII2018 * Státy s vyspělou tržní  </v>
      </c>
      <c r="M874" s="792" t="s">
        <v>1696</v>
      </c>
      <c r="N874" s="793">
        <v>58</v>
      </c>
      <c r="O874" s="793" t="s">
        <v>262</v>
      </c>
      <c r="P874" s="980">
        <v>4665034223</v>
      </c>
      <c r="Q874" s="981">
        <v>10940592</v>
      </c>
      <c r="R874" s="739" t="str">
        <f t="shared" si="49"/>
        <v>12</v>
      </c>
      <c r="S874" s="695" t="str">
        <f t="shared" si="50"/>
        <v>2018</v>
      </c>
      <c r="T874" s="695" t="str">
        <f>VLOOKUP(R874,ZemeData!$B$537:$C$548,2,0)</f>
        <v>XII</v>
      </c>
      <c r="U874" s="695" t="str">
        <f>VLOOKUP(O874,ZemeData!$B$524:$C$533,2,0)</f>
        <v xml:space="preserve"> * Státy s vyspělou tržní  </v>
      </c>
      <c r="V874" s="721"/>
    </row>
    <row r="875" spans="1:22" x14ac:dyDescent="0.2">
      <c r="A875" s="737" t="str">
        <f t="shared" si="45"/>
        <v xml:space="preserve">XII2018 * Státy s </v>
      </c>
      <c r="B875" s="792" t="s">
        <v>1696</v>
      </c>
      <c r="C875" s="793">
        <v>59</v>
      </c>
      <c r="D875" s="793" t="s">
        <v>263</v>
      </c>
      <c r="E875" s="980">
        <v>26335750</v>
      </c>
      <c r="F875" s="981">
        <v>71718</v>
      </c>
      <c r="G875" s="887" t="str">
        <f t="shared" si="46"/>
        <v>12</v>
      </c>
      <c r="H875" s="867" t="str">
        <f t="shared" si="47"/>
        <v>2018</v>
      </c>
      <c r="I875" s="867" t="str">
        <f>VLOOKUP(G875,ZemeData!$B$537:$C$548,2,0)</f>
        <v>XII</v>
      </c>
      <c r="J875" s="867" t="str">
        <f>VLOOKUP(D875,ZemeData!$E$524:$F$533,2,0)</f>
        <v xml:space="preserve"> * Státy s </v>
      </c>
      <c r="K875" s="868"/>
      <c r="L875" s="888" t="str">
        <f t="shared" si="48"/>
        <v xml:space="preserve">XII2018 * Státy s </v>
      </c>
      <c r="M875" s="792" t="s">
        <v>1696</v>
      </c>
      <c r="N875" s="793">
        <v>59</v>
      </c>
      <c r="O875" s="793" t="s">
        <v>263</v>
      </c>
      <c r="P875" s="980">
        <v>39978843</v>
      </c>
      <c r="Q875" s="981">
        <v>83793</v>
      </c>
      <c r="R875" s="739" t="str">
        <f t="shared" si="49"/>
        <v>12</v>
      </c>
      <c r="S875" s="695" t="str">
        <f t="shared" si="50"/>
        <v>2018</v>
      </c>
      <c r="T875" s="695" t="str">
        <f>VLOOKUP(R875,ZemeData!$B$537:$C$548,2,0)</f>
        <v>XII</v>
      </c>
      <c r="U875" s="695" t="str">
        <f>VLOOKUP(O875,ZemeData!$B$524:$C$533,2,0)</f>
        <v xml:space="preserve"> * Státy s </v>
      </c>
      <c r="V875" s="721"/>
    </row>
    <row r="876" spans="1:22" x14ac:dyDescent="0.2">
      <c r="A876" s="737" t="e">
        <f t="shared" si="45"/>
        <v>#N/A</v>
      </c>
      <c r="B876" s="792"/>
      <c r="C876" s="793"/>
      <c r="D876" s="793"/>
      <c r="E876" s="793"/>
      <c r="F876" s="794"/>
      <c r="G876" s="887" t="str">
        <f t="shared" si="46"/>
        <v/>
      </c>
      <c r="H876" s="867" t="str">
        <f t="shared" si="47"/>
        <v/>
      </c>
      <c r="I876" s="867" t="e">
        <f>VLOOKUP(G876,ZemeData!$B$537:$C$548,2,0)</f>
        <v>#N/A</v>
      </c>
      <c r="J876" s="867" t="e">
        <f>VLOOKUP(D876,ZemeData!$E$524:$F$533,2,0)</f>
        <v>#N/A</v>
      </c>
      <c r="K876" s="868"/>
      <c r="L876" s="888" t="e">
        <f t="shared" si="48"/>
        <v>#N/A</v>
      </c>
      <c r="M876" s="792"/>
      <c r="N876" s="793"/>
      <c r="O876" s="793"/>
      <c r="P876" s="793"/>
      <c r="Q876" s="794"/>
      <c r="R876" s="739" t="str">
        <f t="shared" si="49"/>
        <v/>
      </c>
      <c r="S876" s="695" t="str">
        <f t="shared" si="50"/>
        <v/>
      </c>
      <c r="T876" s="695" t="e">
        <f>VLOOKUP(R876,ZemeData!$B$537:$C$548,2,0)</f>
        <v>#N/A</v>
      </c>
      <c r="U876" s="695" t="e">
        <f>VLOOKUP(O876,ZemeData!$B$524:$C$533,2,0)</f>
        <v>#N/A</v>
      </c>
      <c r="V876" s="721"/>
    </row>
    <row r="877" spans="1:22" x14ac:dyDescent="0.2">
      <c r="A877" s="737" t="e">
        <f t="shared" si="45"/>
        <v>#N/A</v>
      </c>
      <c r="B877" s="792"/>
      <c r="C877" s="793"/>
      <c r="D877" s="793"/>
      <c r="E877" s="793"/>
      <c r="F877" s="794"/>
      <c r="G877" s="887" t="str">
        <f t="shared" si="46"/>
        <v/>
      </c>
      <c r="H877" s="867" t="str">
        <f t="shared" si="47"/>
        <v/>
      </c>
      <c r="I877" s="867" t="e">
        <f>VLOOKUP(G877,ZemeData!$B$537:$C$548,2,0)</f>
        <v>#N/A</v>
      </c>
      <c r="J877" s="867" t="e">
        <f>VLOOKUP(D877,ZemeData!$E$524:$F$533,2,0)</f>
        <v>#N/A</v>
      </c>
      <c r="K877" s="868"/>
      <c r="L877" s="888" t="e">
        <f t="shared" si="48"/>
        <v>#N/A</v>
      </c>
      <c r="M877" s="792"/>
      <c r="N877" s="793"/>
      <c r="O877" s="793"/>
      <c r="P877" s="793"/>
      <c r="Q877" s="794"/>
      <c r="R877" s="739" t="str">
        <f t="shared" si="49"/>
        <v/>
      </c>
      <c r="S877" s="695" t="str">
        <f t="shared" si="50"/>
        <v/>
      </c>
      <c r="T877" s="695" t="e">
        <f>VLOOKUP(R877,ZemeData!$B$537:$C$548,2,0)</f>
        <v>#N/A</v>
      </c>
      <c r="U877" s="695" t="e">
        <f>VLOOKUP(O877,ZemeData!$B$524:$C$533,2,0)</f>
        <v>#N/A</v>
      </c>
      <c r="V877" s="721"/>
    </row>
    <row r="878" spans="1:22" x14ac:dyDescent="0.2">
      <c r="A878" s="737" t="e">
        <f t="shared" si="45"/>
        <v>#N/A</v>
      </c>
      <c r="B878" s="792"/>
      <c r="C878" s="793"/>
      <c r="D878" s="793"/>
      <c r="E878" s="793"/>
      <c r="F878" s="794"/>
      <c r="G878" s="887" t="str">
        <f t="shared" si="46"/>
        <v/>
      </c>
      <c r="H878" s="867" t="str">
        <f t="shared" si="47"/>
        <v/>
      </c>
      <c r="I878" s="867" t="e">
        <f>VLOOKUP(G878,ZemeData!$B$537:$C$548,2,0)</f>
        <v>#N/A</v>
      </c>
      <c r="J878" s="867" t="e">
        <f>VLOOKUP(D878,ZemeData!$E$524:$F$533,2,0)</f>
        <v>#N/A</v>
      </c>
      <c r="K878" s="868"/>
      <c r="L878" s="888" t="e">
        <f t="shared" si="48"/>
        <v>#N/A</v>
      </c>
      <c r="M878" s="792"/>
      <c r="N878" s="793"/>
      <c r="O878" s="793"/>
      <c r="P878" s="793"/>
      <c r="Q878" s="794"/>
      <c r="R878" s="739" t="str">
        <f t="shared" si="49"/>
        <v/>
      </c>
      <c r="S878" s="695" t="str">
        <f t="shared" si="50"/>
        <v/>
      </c>
      <c r="T878" s="695" t="e">
        <f>VLOOKUP(R878,ZemeData!$B$537:$C$548,2,0)</f>
        <v>#N/A</v>
      </c>
      <c r="U878" s="695" t="e">
        <f>VLOOKUP(O878,ZemeData!$B$524:$C$533,2,0)</f>
        <v>#N/A</v>
      </c>
      <c r="V878" s="721"/>
    </row>
    <row r="879" spans="1:22" ht="13.5" thickBot="1" x14ac:dyDescent="0.25">
      <c r="A879" s="737" t="e">
        <f t="shared" si="45"/>
        <v>#N/A</v>
      </c>
      <c r="B879" s="795"/>
      <c r="C879" s="796"/>
      <c r="D879" s="796"/>
      <c r="E879" s="796"/>
      <c r="F879" s="797"/>
      <c r="G879" s="890"/>
      <c r="H879" s="867" t="str">
        <f t="shared" si="47"/>
        <v/>
      </c>
      <c r="I879" s="867" t="e">
        <f>VLOOKUP(G879,ZemeData!$B$537:$C$548,2,0)</f>
        <v>#N/A</v>
      </c>
      <c r="J879" s="867" t="e">
        <f>VLOOKUP(D879,ZemeData!$E$524:$F$533,2,0)</f>
        <v>#N/A</v>
      </c>
      <c r="K879" s="874"/>
      <c r="L879" s="888" t="e">
        <f t="shared" si="48"/>
        <v>#N/A</v>
      </c>
      <c r="M879" s="795"/>
      <c r="N879" s="796"/>
      <c r="O879" s="796"/>
      <c r="P879" s="796"/>
      <c r="Q879" s="797"/>
      <c r="R879" s="739" t="str">
        <f t="shared" si="49"/>
        <v/>
      </c>
      <c r="S879" s="695" t="str">
        <f t="shared" si="50"/>
        <v/>
      </c>
      <c r="T879" s="695" t="e">
        <f>VLOOKUP(R879,ZemeData!$B$537:$C$548,2,0)</f>
        <v>#N/A</v>
      </c>
      <c r="U879" s="695" t="e">
        <f>VLOOKUP(O879,ZemeData!$B$524:$C$533,2,0)</f>
        <v>#N/A</v>
      </c>
      <c r="V879" s="722"/>
    </row>
    <row r="880" spans="1:22" x14ac:dyDescent="0.2">
      <c r="N880" s="287"/>
      <c r="O880" s="287"/>
      <c r="P880" s="287"/>
      <c r="Q880" s="287"/>
    </row>
    <row r="881" spans="1:22" ht="13.5" thickBot="1" x14ac:dyDescent="0.25">
      <c r="N881" s="287"/>
      <c r="O881" s="287"/>
      <c r="P881" s="287"/>
      <c r="Q881" s="287"/>
    </row>
    <row r="882" spans="1:22" x14ac:dyDescent="0.2">
      <c r="A882" s="725" t="s">
        <v>1443</v>
      </c>
      <c r="B882" s="798"/>
      <c r="C882" s="617"/>
      <c r="D882" s="617"/>
      <c r="E882" s="617"/>
      <c r="F882" s="799"/>
      <c r="G882" s="617"/>
      <c r="H882" s="617"/>
      <c r="I882" s="617"/>
      <c r="J882" s="617"/>
      <c r="K882" s="799"/>
      <c r="L882" s="878" t="s">
        <v>1444</v>
      </c>
      <c r="M882" s="798"/>
      <c r="N882" s="617"/>
      <c r="O882" s="617"/>
      <c r="P882" s="617"/>
      <c r="Q882" s="799"/>
      <c r="R882" s="726"/>
      <c r="S882" s="726"/>
      <c r="T882" s="726"/>
      <c r="U882" s="726"/>
      <c r="V882" s="727"/>
    </row>
    <row r="883" spans="1:22" ht="15" x14ac:dyDescent="0.25">
      <c r="A883" s="728"/>
      <c r="B883" s="972" t="s">
        <v>244</v>
      </c>
      <c r="C883" s="973" t="s">
        <v>245</v>
      </c>
      <c r="D883" s="974"/>
      <c r="E883" s="974"/>
      <c r="F883" s="974"/>
      <c r="G883" s="274"/>
      <c r="H883" s="274"/>
      <c r="I883" s="274"/>
      <c r="J883" s="274"/>
      <c r="K883" s="879"/>
      <c r="L883" s="607"/>
      <c r="M883" s="967" t="s">
        <v>244</v>
      </c>
      <c r="N883" s="963" t="s">
        <v>245</v>
      </c>
      <c r="O883" s="959"/>
      <c r="P883" s="959"/>
      <c r="Q883" s="959"/>
      <c r="R883" s="10"/>
      <c r="S883" s="10"/>
      <c r="T883" s="10"/>
      <c r="U883" s="10"/>
      <c r="V883" s="729"/>
    </row>
    <row r="884" spans="1:22" ht="15" x14ac:dyDescent="0.25">
      <c r="A884" s="728"/>
      <c r="B884" s="972" t="s">
        <v>246</v>
      </c>
      <c r="C884" s="973" t="s">
        <v>248</v>
      </c>
      <c r="D884" s="974"/>
      <c r="E884" s="974"/>
      <c r="F884" s="974"/>
      <c r="G884" s="274"/>
      <c r="H884" s="274"/>
      <c r="I884" s="274"/>
      <c r="J884" s="274"/>
      <c r="K884" s="879"/>
      <c r="L884" s="607"/>
      <c r="M884" s="967" t="s">
        <v>246</v>
      </c>
      <c r="N884" s="963" t="s">
        <v>247</v>
      </c>
      <c r="O884" s="959"/>
      <c r="P884" s="959"/>
      <c r="Q884" s="959"/>
      <c r="R884" s="10"/>
      <c r="S884" s="10"/>
      <c r="T884" s="10"/>
      <c r="U884" s="10"/>
      <c r="V884" s="729"/>
    </row>
    <row r="885" spans="1:22" ht="26.25" x14ac:dyDescent="0.25">
      <c r="A885" s="728"/>
      <c r="B885" s="972" t="s">
        <v>249</v>
      </c>
      <c r="C885" s="973" t="s">
        <v>1695</v>
      </c>
      <c r="D885" s="974"/>
      <c r="E885" s="974"/>
      <c r="F885" s="974"/>
      <c r="G885" s="274"/>
      <c r="H885" s="274"/>
      <c r="I885" s="274"/>
      <c r="J885" s="274"/>
      <c r="K885" s="879"/>
      <c r="L885" s="607"/>
      <c r="M885" s="967" t="s">
        <v>249</v>
      </c>
      <c r="N885" s="963" t="s">
        <v>1695</v>
      </c>
      <c r="O885" s="959"/>
      <c r="P885" s="959"/>
      <c r="Q885" s="959"/>
      <c r="R885" s="10"/>
      <c r="S885" s="10"/>
      <c r="T885" s="10"/>
      <c r="U885" s="10"/>
      <c r="V885" s="729"/>
    </row>
    <row r="886" spans="1:22" ht="26.25" x14ac:dyDescent="0.25">
      <c r="A886" s="728"/>
      <c r="B886" s="972" t="s">
        <v>282</v>
      </c>
      <c r="C886" s="975" t="s">
        <v>283</v>
      </c>
      <c r="D886" s="974"/>
      <c r="E886" s="974"/>
      <c r="F886" s="974"/>
      <c r="G886" s="274"/>
      <c r="H886" s="274"/>
      <c r="I886" s="274"/>
      <c r="J886" s="274"/>
      <c r="K886" s="879"/>
      <c r="L886" s="607"/>
      <c r="M886" s="967" t="s">
        <v>282</v>
      </c>
      <c r="N886" s="955" t="s">
        <v>283</v>
      </c>
      <c r="O886" s="959"/>
      <c r="P886" s="959"/>
      <c r="Q886" s="959"/>
      <c r="R886" s="10"/>
      <c r="S886" s="10"/>
      <c r="T886" s="10"/>
      <c r="U886" s="10"/>
      <c r="V886" s="729"/>
    </row>
    <row r="887" spans="1:22" ht="15" x14ac:dyDescent="0.25">
      <c r="A887" s="728"/>
      <c r="B887" s="976"/>
      <c r="C887" s="974"/>
      <c r="D887" s="974"/>
      <c r="E887" s="974"/>
      <c r="F887" s="974"/>
      <c r="G887" s="274"/>
      <c r="H887" s="274"/>
      <c r="I887" s="274"/>
      <c r="J887" s="274"/>
      <c r="K887" s="879"/>
      <c r="L887" s="607"/>
      <c r="M887" s="943"/>
      <c r="N887" s="959"/>
      <c r="O887" s="959"/>
      <c r="P887" s="959"/>
      <c r="Q887" s="959"/>
      <c r="R887" s="10"/>
      <c r="S887" s="10"/>
      <c r="T887" s="10"/>
      <c r="U887" s="10"/>
      <c r="V887" s="729"/>
    </row>
    <row r="888" spans="1:22" ht="15.75" thickBot="1" x14ac:dyDescent="0.3">
      <c r="A888" s="730"/>
      <c r="B888" s="976"/>
      <c r="C888" s="974"/>
      <c r="D888" s="974"/>
      <c r="E888" s="974"/>
      <c r="F888" s="974"/>
      <c r="G888" s="880"/>
      <c r="H888" s="880"/>
      <c r="I888" s="880"/>
      <c r="J888" s="880"/>
      <c r="K888" s="881"/>
      <c r="L888" s="882"/>
      <c r="M888" s="943"/>
      <c r="N888" s="959"/>
      <c r="O888" s="959"/>
      <c r="P888" s="959"/>
      <c r="Q888" s="959"/>
      <c r="R888" s="731"/>
      <c r="S888" s="731"/>
      <c r="T888" s="731"/>
      <c r="U888" s="731"/>
      <c r="V888" s="732"/>
    </row>
    <row r="889" spans="1:22" ht="25.5" x14ac:dyDescent="0.2">
      <c r="A889" s="733" t="s">
        <v>1440</v>
      </c>
      <c r="B889" s="977" t="s">
        <v>50</v>
      </c>
      <c r="C889" s="973" t="s">
        <v>250</v>
      </c>
      <c r="D889" s="973" t="s">
        <v>251</v>
      </c>
      <c r="E889" s="973" t="s">
        <v>284</v>
      </c>
      <c r="F889" s="973" t="s">
        <v>253</v>
      </c>
      <c r="G889" s="883"/>
      <c r="H889" s="884"/>
      <c r="I889" s="884"/>
      <c r="J889" s="884"/>
      <c r="K889" s="885"/>
      <c r="L889" s="886" t="s">
        <v>1440</v>
      </c>
      <c r="M889" s="979" t="s">
        <v>50</v>
      </c>
      <c r="N889" s="963" t="s">
        <v>250</v>
      </c>
      <c r="O889" s="963" t="s">
        <v>251</v>
      </c>
      <c r="P889" s="963" t="s">
        <v>284</v>
      </c>
      <c r="Q889" s="963" t="s">
        <v>253</v>
      </c>
      <c r="R889" s="734"/>
      <c r="S889" s="735"/>
      <c r="T889" s="735"/>
      <c r="U889" s="735"/>
      <c r="V889" s="736"/>
    </row>
    <row r="890" spans="1:22" x14ac:dyDescent="0.2">
      <c r="A890" s="737" t="str">
        <f>CONCATENATE(I890,H890,J890)</f>
        <v>I2017 * Nespecifikováno</v>
      </c>
      <c r="B890" s="977" t="s">
        <v>1428</v>
      </c>
      <c r="C890" s="973">
        <v>0</v>
      </c>
      <c r="D890" s="973" t="s">
        <v>258</v>
      </c>
      <c r="E890" s="978">
        <v>114150479</v>
      </c>
      <c r="F890" s="978">
        <v>76882</v>
      </c>
      <c r="G890" s="887" t="str">
        <f>LEFT(B890,2)</f>
        <v>01</v>
      </c>
      <c r="H890" s="867" t="str">
        <f>RIGHT(B890,4)</f>
        <v>2017</v>
      </c>
      <c r="I890" s="867" t="str">
        <f>VLOOKUP(G890,ZemeData!$B$537:$C$548,2,0)</f>
        <v>I</v>
      </c>
      <c r="J890" s="867" t="str">
        <f>VLOOKUP(D890,ZemeData!$E$524:$F$533,2,0)</f>
        <v xml:space="preserve"> * Nespecifikováno</v>
      </c>
      <c r="K890" s="868"/>
      <c r="L890" s="888" t="str">
        <f>CONCATENATE(T890,S890,U890)</f>
        <v>I2017 * Nespecifikováno</v>
      </c>
      <c r="M890" s="979" t="s">
        <v>1428</v>
      </c>
      <c r="N890" s="963">
        <v>0</v>
      </c>
      <c r="O890" s="963" t="s">
        <v>258</v>
      </c>
      <c r="P890" s="950">
        <v>6632244</v>
      </c>
      <c r="Q890" s="950">
        <v>5790</v>
      </c>
      <c r="R890" s="739" t="str">
        <f>LEFT(M890,2)</f>
        <v>01</v>
      </c>
      <c r="S890" s="695" t="str">
        <f>RIGHT(M890,4)</f>
        <v>2017</v>
      </c>
      <c r="T890" s="695" t="str">
        <f>VLOOKUP(R890,ZemeData!$B$537:$C$548,2,0)</f>
        <v>I</v>
      </c>
      <c r="U890" s="695" t="str">
        <f>VLOOKUP(O890,ZemeData!$B$524:$C$533,2,0)</f>
        <v xml:space="preserve"> * Nespecifikováno</v>
      </c>
      <c r="V890" s="721"/>
    </row>
    <row r="891" spans="1:22" x14ac:dyDescent="0.2">
      <c r="A891" s="737" t="str">
        <f t="shared" ref="A891:A954" si="51">CONCATENATE(I891,H891,J891)</f>
        <v>I2017 ** Státy ESVO</v>
      </c>
      <c r="B891" s="977" t="s">
        <v>1428</v>
      </c>
      <c r="C891" s="973">
        <v>2</v>
      </c>
      <c r="D891" s="973" t="s">
        <v>254</v>
      </c>
      <c r="E891" s="978">
        <v>26215862</v>
      </c>
      <c r="F891" s="978">
        <v>149542</v>
      </c>
      <c r="G891" s="887" t="str">
        <f t="shared" ref="G891:G954" si="52">LEFT(B891,2)</f>
        <v>01</v>
      </c>
      <c r="H891" s="867" t="str">
        <f t="shared" ref="H891:H954" si="53">RIGHT(B891,4)</f>
        <v>2017</v>
      </c>
      <c r="I891" s="867" t="str">
        <f>VLOOKUP(G891,ZemeData!$B$537:$C$548,2,0)</f>
        <v>I</v>
      </c>
      <c r="J891" s="867" t="str">
        <f>VLOOKUP(D891,ZemeData!$E$524:$F$533,2,0)</f>
        <v xml:space="preserve"> ** Státy ESVO</v>
      </c>
      <c r="K891" s="868"/>
      <c r="L891" s="888" t="str">
        <f t="shared" ref="L891:L954" si="54">CONCATENATE(T891,S891,U891)</f>
        <v>I2017 ** Státy ESVO</v>
      </c>
      <c r="M891" s="979" t="s">
        <v>1428</v>
      </c>
      <c r="N891" s="963">
        <v>2</v>
      </c>
      <c r="O891" s="963" t="s">
        <v>254</v>
      </c>
      <c r="P891" s="950">
        <v>51265321</v>
      </c>
      <c r="Q891" s="950">
        <v>268312</v>
      </c>
      <c r="R891" s="739" t="str">
        <f t="shared" ref="R891:R954" si="55">LEFT(M891,2)</f>
        <v>01</v>
      </c>
      <c r="S891" s="695" t="str">
        <f t="shared" ref="S891:S954" si="56">RIGHT(M891,4)</f>
        <v>2017</v>
      </c>
      <c r="T891" s="695" t="str">
        <f>VLOOKUP(R891,ZemeData!$B$537:$C$548,2,0)</f>
        <v>I</v>
      </c>
      <c r="U891" s="695" t="str">
        <f>VLOOKUP(O891,ZemeData!$B$524:$C$533,2,0)</f>
        <v xml:space="preserve"> ** Státy ESVO</v>
      </c>
      <c r="V891" s="721"/>
    </row>
    <row r="892" spans="1:22" x14ac:dyDescent="0.2">
      <c r="A892" s="737" t="str">
        <f t="shared" si="51"/>
        <v>I2017 Dovoz ze zemí OECD</v>
      </c>
      <c r="B892" s="977" t="s">
        <v>1428</v>
      </c>
      <c r="C892" s="973">
        <v>4</v>
      </c>
      <c r="D892" s="973" t="s">
        <v>255</v>
      </c>
      <c r="E892" s="978">
        <v>3869321566</v>
      </c>
      <c r="F892" s="978">
        <v>8578573</v>
      </c>
      <c r="G892" s="887" t="str">
        <f t="shared" si="52"/>
        <v>01</v>
      </c>
      <c r="H892" s="867" t="str">
        <f t="shared" si="53"/>
        <v>2017</v>
      </c>
      <c r="I892" s="867" t="str">
        <f>VLOOKUP(G892,ZemeData!$B$537:$C$548,2,0)</f>
        <v>I</v>
      </c>
      <c r="J892" s="867" t="str">
        <f>VLOOKUP(D892,ZemeData!$E$524:$F$533,2,0)</f>
        <v xml:space="preserve"> Dovoz ze zemí OECD</v>
      </c>
      <c r="K892" s="868"/>
      <c r="L892" s="888" t="str">
        <f t="shared" si="54"/>
        <v>I2017 Vývoz do zemí OECD</v>
      </c>
      <c r="M892" s="979" t="s">
        <v>1428</v>
      </c>
      <c r="N892" s="963">
        <v>4</v>
      </c>
      <c r="O892" s="963" t="s">
        <v>255</v>
      </c>
      <c r="P892" s="950">
        <v>5253673022</v>
      </c>
      <c r="Q892" s="950">
        <v>12391227</v>
      </c>
      <c r="R892" s="739" t="str">
        <f t="shared" si="55"/>
        <v>01</v>
      </c>
      <c r="S892" s="695" t="str">
        <f t="shared" si="56"/>
        <v>2017</v>
      </c>
      <c r="T892" s="695" t="str">
        <f>VLOOKUP(R892,ZemeData!$B$537:$C$548,2,0)</f>
        <v>I</v>
      </c>
      <c r="U892" s="695" t="str">
        <f>VLOOKUP(O892,ZemeData!$B$524:$C$533,2,0)</f>
        <v xml:space="preserve"> Vývoz do zemí OECD</v>
      </c>
      <c r="V892" s="721"/>
    </row>
    <row r="893" spans="1:22" x14ac:dyDescent="0.2">
      <c r="A893" s="737" t="str">
        <f t="shared" si="51"/>
        <v>I2017 * Ostatní */</v>
      </c>
      <c r="B893" s="977" t="s">
        <v>1428</v>
      </c>
      <c r="C893" s="973">
        <v>8</v>
      </c>
      <c r="D893" s="973" t="s">
        <v>259</v>
      </c>
      <c r="E893" s="978">
        <v>104677376</v>
      </c>
      <c r="F893" s="978">
        <v>1718731</v>
      </c>
      <c r="G893" s="887" t="str">
        <f t="shared" si="52"/>
        <v>01</v>
      </c>
      <c r="H893" s="867" t="str">
        <f t="shared" si="53"/>
        <v>2017</v>
      </c>
      <c r="I893" s="867" t="str">
        <f>VLOOKUP(G893,ZemeData!$B$537:$C$548,2,0)</f>
        <v>I</v>
      </c>
      <c r="J893" s="867" t="str">
        <f>VLOOKUP(D893,ZemeData!$E$524:$F$533,2,0)</f>
        <v xml:space="preserve"> * Ostatní */</v>
      </c>
      <c r="K893" s="868"/>
      <c r="L893" s="888" t="str">
        <f t="shared" si="54"/>
        <v>I2017 * Ostatní */</v>
      </c>
      <c r="M893" s="979" t="s">
        <v>1428</v>
      </c>
      <c r="N893" s="963">
        <v>8</v>
      </c>
      <c r="O893" s="963" t="s">
        <v>259</v>
      </c>
      <c r="P893" s="950">
        <v>41473909</v>
      </c>
      <c r="Q893" s="950">
        <v>183743</v>
      </c>
      <c r="R893" s="739" t="str">
        <f t="shared" si="55"/>
        <v>01</v>
      </c>
      <c r="S893" s="695" t="str">
        <f t="shared" si="56"/>
        <v>2017</v>
      </c>
      <c r="T893" s="695" t="str">
        <f>VLOOKUP(R893,ZemeData!$B$537:$C$548,2,0)</f>
        <v>I</v>
      </c>
      <c r="U893" s="695" t="str">
        <f>VLOOKUP(O893,ZemeData!$B$524:$C$533,2,0)</f>
        <v xml:space="preserve"> * Ostatní */</v>
      </c>
      <c r="V893" s="721"/>
    </row>
    <row r="894" spans="1:22" ht="25.5" x14ac:dyDescent="0.2">
      <c r="A894" s="737" t="str">
        <f t="shared" si="51"/>
        <v>I2017 * Rozvojové země</v>
      </c>
      <c r="B894" s="977" t="s">
        <v>1428</v>
      </c>
      <c r="C894" s="973">
        <v>10</v>
      </c>
      <c r="D894" s="973" t="s">
        <v>260</v>
      </c>
      <c r="E894" s="978">
        <v>239366081</v>
      </c>
      <c r="F894" s="978">
        <v>1087614</v>
      </c>
      <c r="G894" s="887" t="str">
        <f t="shared" si="52"/>
        <v>01</v>
      </c>
      <c r="H894" s="867" t="str">
        <f t="shared" si="53"/>
        <v>2017</v>
      </c>
      <c r="I894" s="867" t="str">
        <f>VLOOKUP(G894,ZemeData!$B$537:$C$548,2,0)</f>
        <v>I</v>
      </c>
      <c r="J894" s="867" t="str">
        <f>VLOOKUP(D894,ZemeData!$E$524:$F$533,2,0)</f>
        <v xml:space="preserve"> * Rozvojové země</v>
      </c>
      <c r="K894" s="868"/>
      <c r="L894" s="888" t="str">
        <f t="shared" si="54"/>
        <v>I2017 * Rozvojové země</v>
      </c>
      <c r="M894" s="979" t="s">
        <v>1428</v>
      </c>
      <c r="N894" s="963">
        <v>10</v>
      </c>
      <c r="O894" s="963" t="s">
        <v>260</v>
      </c>
      <c r="P894" s="950">
        <v>88703022</v>
      </c>
      <c r="Q894" s="950">
        <v>500660</v>
      </c>
      <c r="R894" s="739" t="str">
        <f t="shared" si="55"/>
        <v>01</v>
      </c>
      <c r="S894" s="695" t="str">
        <f t="shared" si="56"/>
        <v>2017</v>
      </c>
      <c r="T894" s="695" t="str">
        <f>VLOOKUP(R894,ZemeData!$B$537:$C$548,2,0)</f>
        <v>I</v>
      </c>
      <c r="U894" s="695" t="str">
        <f>VLOOKUP(O894,ZemeData!$B$524:$C$533,2,0)</f>
        <v xml:space="preserve"> * Rozvojové země</v>
      </c>
      <c r="V894" s="721"/>
    </row>
    <row r="895" spans="1:22" ht="25.5" x14ac:dyDescent="0.2">
      <c r="A895" s="737" t="str">
        <f t="shared" si="51"/>
        <v>I2017 ** Ostatní státy s vyspělou</v>
      </c>
      <c r="B895" s="977" t="s">
        <v>1428</v>
      </c>
      <c r="C895" s="973">
        <v>32</v>
      </c>
      <c r="D895" s="973" t="s">
        <v>256</v>
      </c>
      <c r="E895" s="978">
        <v>102481188</v>
      </c>
      <c r="F895" s="978">
        <v>712733</v>
      </c>
      <c r="G895" s="887" t="str">
        <f t="shared" si="52"/>
        <v>01</v>
      </c>
      <c r="H895" s="867" t="str">
        <f t="shared" si="53"/>
        <v>2017</v>
      </c>
      <c r="I895" s="867" t="str">
        <f>VLOOKUP(G895,ZemeData!$B$537:$C$548,2,0)</f>
        <v>I</v>
      </c>
      <c r="J895" s="867" t="str">
        <f>VLOOKUP(D895,ZemeData!$E$524:$F$533,2,0)</f>
        <v xml:space="preserve"> ** Ostatní státy s vyspělou</v>
      </c>
      <c r="K895" s="868"/>
      <c r="L895" s="888" t="str">
        <f t="shared" si="54"/>
        <v>I2017 ** Ostatní státy s vyspělou</v>
      </c>
      <c r="M895" s="979" t="s">
        <v>1428</v>
      </c>
      <c r="N895" s="963">
        <v>32</v>
      </c>
      <c r="O895" s="963" t="s">
        <v>256</v>
      </c>
      <c r="P895" s="950">
        <v>103196714</v>
      </c>
      <c r="Q895" s="950">
        <v>724358</v>
      </c>
      <c r="R895" s="739" t="str">
        <f t="shared" si="55"/>
        <v>01</v>
      </c>
      <c r="S895" s="695" t="str">
        <f t="shared" si="56"/>
        <v>2017</v>
      </c>
      <c r="T895" s="695" t="str">
        <f>VLOOKUP(R895,ZemeData!$B$537:$C$548,2,0)</f>
        <v>I</v>
      </c>
      <c r="U895" s="695" t="str">
        <f>VLOOKUP(O895,ZemeData!$B$524:$C$533,2,0)</f>
        <v xml:space="preserve"> ** Ostatní státy s vyspělou</v>
      </c>
      <c r="V895" s="721"/>
    </row>
    <row r="896" spans="1:22" ht="51" x14ac:dyDescent="0.2">
      <c r="A896" s="737" t="str">
        <f t="shared" si="51"/>
        <v xml:space="preserve">I2017 * Společenství </v>
      </c>
      <c r="B896" s="977" t="s">
        <v>1428</v>
      </c>
      <c r="C896" s="973">
        <v>55</v>
      </c>
      <c r="D896" s="973" t="s">
        <v>1701</v>
      </c>
      <c r="E896" s="978">
        <v>1535234381</v>
      </c>
      <c r="F896" s="978">
        <v>507731</v>
      </c>
      <c r="G896" s="887" t="str">
        <f t="shared" si="52"/>
        <v>01</v>
      </c>
      <c r="H896" s="867" t="str">
        <f t="shared" si="53"/>
        <v>2017</v>
      </c>
      <c r="I896" s="867" t="str">
        <f>VLOOKUP(G896,ZemeData!$B$537:$C$548,2,0)</f>
        <v>I</v>
      </c>
      <c r="J896" s="867" t="str">
        <f>VLOOKUP(D896,ZemeData!$E$524:$F$533,2,0)</f>
        <v xml:space="preserve"> * Společenství </v>
      </c>
      <c r="K896" s="868"/>
      <c r="L896" s="888" t="str">
        <f t="shared" si="54"/>
        <v xml:space="preserve">I2017 * Společenství </v>
      </c>
      <c r="M896" s="979" t="s">
        <v>1428</v>
      </c>
      <c r="N896" s="963">
        <v>55</v>
      </c>
      <c r="O896" s="963" t="s">
        <v>1701</v>
      </c>
      <c r="P896" s="950">
        <v>55912698</v>
      </c>
      <c r="Q896" s="950">
        <v>330106</v>
      </c>
      <c r="R896" s="739" t="str">
        <f t="shared" si="55"/>
        <v>01</v>
      </c>
      <c r="S896" s="695" t="str">
        <f t="shared" si="56"/>
        <v>2017</v>
      </c>
      <c r="T896" s="695" t="str">
        <f>VLOOKUP(R896,ZemeData!$B$537:$C$548,2,0)</f>
        <v>I</v>
      </c>
      <c r="U896" s="695" t="str">
        <f>VLOOKUP(O896,ZemeData!$B$524:$C$533,2,0)</f>
        <v xml:space="preserve"> * Společenství </v>
      </c>
      <c r="V896" s="721"/>
    </row>
    <row r="897" spans="1:22" x14ac:dyDescent="0.2">
      <c r="A897" s="737" t="str">
        <f t="shared" si="51"/>
        <v>I2017 ** Státy EU 28</v>
      </c>
      <c r="B897" s="977" t="s">
        <v>1428</v>
      </c>
      <c r="C897" s="973">
        <v>56</v>
      </c>
      <c r="D897" s="973" t="s">
        <v>257</v>
      </c>
      <c r="E897" s="978">
        <v>3767536390</v>
      </c>
      <c r="F897" s="978">
        <v>7598314</v>
      </c>
      <c r="G897" s="887" t="str">
        <f t="shared" si="52"/>
        <v>01</v>
      </c>
      <c r="H897" s="867" t="str">
        <f t="shared" si="53"/>
        <v>2017</v>
      </c>
      <c r="I897" s="867" t="str">
        <f>VLOOKUP(G897,ZemeData!$B$537:$C$548,2,0)</f>
        <v>I</v>
      </c>
      <c r="J897" s="867" t="str">
        <f>VLOOKUP(D897,ZemeData!$E$524:$F$533,2,0)</f>
        <v xml:space="preserve"> ** Státy EU 28</v>
      </c>
      <c r="K897" s="868"/>
      <c r="L897" s="888" t="str">
        <f t="shared" si="54"/>
        <v>I2017 ** Státy EU 28</v>
      </c>
      <c r="M897" s="979" t="s">
        <v>1428</v>
      </c>
      <c r="N897" s="963">
        <v>56</v>
      </c>
      <c r="O897" s="963" t="s">
        <v>257</v>
      </c>
      <c r="P897" s="950">
        <v>5191732725</v>
      </c>
      <c r="Q897" s="950">
        <v>11682250</v>
      </c>
      <c r="R897" s="739" t="str">
        <f t="shared" si="55"/>
        <v>01</v>
      </c>
      <c r="S897" s="695" t="str">
        <f t="shared" si="56"/>
        <v>2017</v>
      </c>
      <c r="T897" s="695" t="str">
        <f>VLOOKUP(R897,ZemeData!$B$537:$C$548,2,0)</f>
        <v>I</v>
      </c>
      <c r="U897" s="695" t="str">
        <f>VLOOKUP(O897,ZemeData!$B$524:$C$533,2,0)</f>
        <v xml:space="preserve"> ** Státy EU 28</v>
      </c>
      <c r="V897" s="721"/>
    </row>
    <row r="898" spans="1:22" ht="25.5" x14ac:dyDescent="0.2">
      <c r="A898" s="737" t="str">
        <f t="shared" si="51"/>
        <v xml:space="preserve">I2017 * Státy s vyspělou tržní  </v>
      </c>
      <c r="B898" s="977" t="s">
        <v>1428</v>
      </c>
      <c r="C898" s="973">
        <v>58</v>
      </c>
      <c r="D898" s="973" t="s">
        <v>262</v>
      </c>
      <c r="E898" s="978">
        <v>3896233439</v>
      </c>
      <c r="F898" s="978">
        <v>8460588</v>
      </c>
      <c r="G898" s="887" t="str">
        <f t="shared" si="52"/>
        <v>01</v>
      </c>
      <c r="H898" s="867" t="str">
        <f t="shared" si="53"/>
        <v>2017</v>
      </c>
      <c r="I898" s="867" t="str">
        <f>VLOOKUP(G898,ZemeData!$B$537:$C$548,2,0)</f>
        <v>I</v>
      </c>
      <c r="J898" s="867" t="str">
        <f>VLOOKUP(D898,ZemeData!$E$524:$F$533,2,0)</f>
        <v xml:space="preserve"> * Státy s vyspělou tržní  </v>
      </c>
      <c r="K898" s="868"/>
      <c r="L898" s="888" t="str">
        <f t="shared" si="54"/>
        <v xml:space="preserve">I2017 * Státy s vyspělou tržní  </v>
      </c>
      <c r="M898" s="979" t="s">
        <v>1428</v>
      </c>
      <c r="N898" s="963">
        <v>58</v>
      </c>
      <c r="O898" s="963" t="s">
        <v>262</v>
      </c>
      <c r="P898" s="950">
        <v>5346194760</v>
      </c>
      <c r="Q898" s="950">
        <v>12674920</v>
      </c>
      <c r="R898" s="739" t="str">
        <f t="shared" si="55"/>
        <v>01</v>
      </c>
      <c r="S898" s="695" t="str">
        <f t="shared" si="56"/>
        <v>2017</v>
      </c>
      <c r="T898" s="695" t="str">
        <f>VLOOKUP(R898,ZemeData!$B$537:$C$548,2,0)</f>
        <v>I</v>
      </c>
      <c r="U898" s="695" t="str">
        <f>VLOOKUP(O898,ZemeData!$B$524:$C$533,2,0)</f>
        <v xml:space="preserve"> * Státy s vyspělou tržní  </v>
      </c>
      <c r="V898" s="721"/>
    </row>
    <row r="899" spans="1:22" ht="25.5" x14ac:dyDescent="0.2">
      <c r="A899" s="737" t="str">
        <f t="shared" si="51"/>
        <v xml:space="preserve">I2017 * Státy s </v>
      </c>
      <c r="B899" s="977" t="s">
        <v>1428</v>
      </c>
      <c r="C899" s="973">
        <v>59</v>
      </c>
      <c r="D899" s="973" t="s">
        <v>263</v>
      </c>
      <c r="E899" s="978">
        <v>21429209</v>
      </c>
      <c r="F899" s="978">
        <v>60836</v>
      </c>
      <c r="G899" s="887" t="str">
        <f t="shared" si="52"/>
        <v>01</v>
      </c>
      <c r="H899" s="867" t="str">
        <f t="shared" si="53"/>
        <v>2017</v>
      </c>
      <c r="I899" s="867" t="str">
        <f>VLOOKUP(G899,ZemeData!$B$537:$C$548,2,0)</f>
        <v>I</v>
      </c>
      <c r="J899" s="867" t="str">
        <f>VLOOKUP(D899,ZemeData!$E$524:$F$533,2,0)</f>
        <v xml:space="preserve"> * Státy s </v>
      </c>
      <c r="K899" s="868"/>
      <c r="L899" s="888" t="str">
        <f t="shared" si="54"/>
        <v xml:space="preserve">I2017 * Státy s </v>
      </c>
      <c r="M899" s="979" t="s">
        <v>1428</v>
      </c>
      <c r="N899" s="963">
        <v>59</v>
      </c>
      <c r="O899" s="963" t="s">
        <v>263</v>
      </c>
      <c r="P899" s="950">
        <v>73056320</v>
      </c>
      <c r="Q899" s="950">
        <v>79368</v>
      </c>
      <c r="R899" s="739" t="str">
        <f t="shared" si="55"/>
        <v>01</v>
      </c>
      <c r="S899" s="695" t="str">
        <f t="shared" si="56"/>
        <v>2017</v>
      </c>
      <c r="T899" s="695" t="str">
        <f>VLOOKUP(R899,ZemeData!$B$537:$C$548,2,0)</f>
        <v>I</v>
      </c>
      <c r="U899" s="695" t="str">
        <f>VLOOKUP(O899,ZemeData!$B$524:$C$533,2,0)</f>
        <v xml:space="preserve"> * Státy s </v>
      </c>
      <c r="V899" s="721"/>
    </row>
    <row r="900" spans="1:22" x14ac:dyDescent="0.2">
      <c r="A900" s="737" t="str">
        <f t="shared" si="51"/>
        <v>II2017 * Nespecifikováno</v>
      </c>
      <c r="B900" s="977" t="s">
        <v>1429</v>
      </c>
      <c r="C900" s="973">
        <v>0</v>
      </c>
      <c r="D900" s="973" t="s">
        <v>258</v>
      </c>
      <c r="E900" s="978">
        <v>100870199</v>
      </c>
      <c r="F900" s="978">
        <v>77354</v>
      </c>
      <c r="G900" s="887" t="str">
        <f t="shared" si="52"/>
        <v>02</v>
      </c>
      <c r="H900" s="867" t="str">
        <f t="shared" si="53"/>
        <v>2017</v>
      </c>
      <c r="I900" s="867" t="str">
        <f>VLOOKUP(G900,ZemeData!$B$537:$C$548,2,0)</f>
        <v>II</v>
      </c>
      <c r="J900" s="867" t="str">
        <f>VLOOKUP(D900,ZemeData!$E$524:$F$533,2,0)</f>
        <v xml:space="preserve"> * Nespecifikováno</v>
      </c>
      <c r="K900" s="868"/>
      <c r="L900" s="888" t="str">
        <f t="shared" si="54"/>
        <v>II2017 * Nespecifikováno</v>
      </c>
      <c r="M900" s="979" t="s">
        <v>1429</v>
      </c>
      <c r="N900" s="963">
        <v>0</v>
      </c>
      <c r="O900" s="963" t="s">
        <v>258</v>
      </c>
      <c r="P900" s="950">
        <v>6121601</v>
      </c>
      <c r="Q900" s="950">
        <v>5528</v>
      </c>
      <c r="R900" s="739" t="str">
        <f t="shared" si="55"/>
        <v>02</v>
      </c>
      <c r="S900" s="695" t="str">
        <f t="shared" si="56"/>
        <v>2017</v>
      </c>
      <c r="T900" s="695" t="str">
        <f>VLOOKUP(R900,ZemeData!$B$537:$C$548,2,0)</f>
        <v>II</v>
      </c>
      <c r="U900" s="695" t="str">
        <f>VLOOKUP(O900,ZemeData!$B$524:$C$533,2,0)</f>
        <v xml:space="preserve"> * Nespecifikováno</v>
      </c>
      <c r="V900" s="721"/>
    </row>
    <row r="901" spans="1:22" x14ac:dyDescent="0.2">
      <c r="A901" s="737" t="str">
        <f t="shared" si="51"/>
        <v>II2017 ** Státy ESVO</v>
      </c>
      <c r="B901" s="977" t="s">
        <v>1429</v>
      </c>
      <c r="C901" s="973">
        <v>2</v>
      </c>
      <c r="D901" s="973" t="s">
        <v>254</v>
      </c>
      <c r="E901" s="978">
        <v>27086171</v>
      </c>
      <c r="F901" s="978">
        <v>134439</v>
      </c>
      <c r="G901" s="887" t="str">
        <f t="shared" si="52"/>
        <v>02</v>
      </c>
      <c r="H901" s="867" t="str">
        <f t="shared" si="53"/>
        <v>2017</v>
      </c>
      <c r="I901" s="867" t="str">
        <f>VLOOKUP(G901,ZemeData!$B$537:$C$548,2,0)</f>
        <v>II</v>
      </c>
      <c r="J901" s="867" t="str">
        <f>VLOOKUP(D901,ZemeData!$E$524:$F$533,2,0)</f>
        <v xml:space="preserve"> ** Státy ESVO</v>
      </c>
      <c r="K901" s="868"/>
      <c r="L901" s="888" t="str">
        <f t="shared" si="54"/>
        <v>II2017 ** Státy ESVO</v>
      </c>
      <c r="M901" s="979" t="s">
        <v>1429</v>
      </c>
      <c r="N901" s="963">
        <v>2</v>
      </c>
      <c r="O901" s="963" t="s">
        <v>254</v>
      </c>
      <c r="P901" s="950">
        <v>48413653</v>
      </c>
      <c r="Q901" s="950">
        <v>251968</v>
      </c>
      <c r="R901" s="739" t="str">
        <f t="shared" si="55"/>
        <v>02</v>
      </c>
      <c r="S901" s="695" t="str">
        <f t="shared" si="56"/>
        <v>2017</v>
      </c>
      <c r="T901" s="695" t="str">
        <f>VLOOKUP(R901,ZemeData!$B$537:$C$548,2,0)</f>
        <v>II</v>
      </c>
      <c r="U901" s="695" t="str">
        <f>VLOOKUP(O901,ZemeData!$B$524:$C$533,2,0)</f>
        <v xml:space="preserve"> ** Státy ESVO</v>
      </c>
      <c r="V901" s="721"/>
    </row>
    <row r="902" spans="1:22" x14ac:dyDescent="0.2">
      <c r="A902" s="737" t="str">
        <f t="shared" si="51"/>
        <v>II2017 Dovoz ze zemí OECD</v>
      </c>
      <c r="B902" s="977" t="s">
        <v>1429</v>
      </c>
      <c r="C902" s="973">
        <v>4</v>
      </c>
      <c r="D902" s="973" t="s">
        <v>255</v>
      </c>
      <c r="E902" s="978">
        <v>3880832417</v>
      </c>
      <c r="F902" s="978">
        <v>8825357</v>
      </c>
      <c r="G902" s="887" t="str">
        <f t="shared" si="52"/>
        <v>02</v>
      </c>
      <c r="H902" s="867" t="str">
        <f t="shared" si="53"/>
        <v>2017</v>
      </c>
      <c r="I902" s="867" t="str">
        <f>VLOOKUP(G902,ZemeData!$B$537:$C$548,2,0)</f>
        <v>II</v>
      </c>
      <c r="J902" s="867" t="str">
        <f>VLOOKUP(D902,ZemeData!$E$524:$F$533,2,0)</f>
        <v xml:space="preserve"> Dovoz ze zemí OECD</v>
      </c>
      <c r="K902" s="868"/>
      <c r="L902" s="888" t="str">
        <f t="shared" si="54"/>
        <v>II2017 Vývoz do zemí OECD</v>
      </c>
      <c r="M902" s="979" t="s">
        <v>1429</v>
      </c>
      <c r="N902" s="963">
        <v>4</v>
      </c>
      <c r="O902" s="963" t="s">
        <v>255</v>
      </c>
      <c r="P902" s="950">
        <v>5169103689</v>
      </c>
      <c r="Q902" s="950">
        <v>11821911</v>
      </c>
      <c r="R902" s="739" t="str">
        <f t="shared" si="55"/>
        <v>02</v>
      </c>
      <c r="S902" s="695" t="str">
        <f t="shared" si="56"/>
        <v>2017</v>
      </c>
      <c r="T902" s="695" t="str">
        <f>VLOOKUP(R902,ZemeData!$B$537:$C$548,2,0)</f>
        <v>II</v>
      </c>
      <c r="U902" s="695" t="str">
        <f>VLOOKUP(O902,ZemeData!$B$524:$C$533,2,0)</f>
        <v xml:space="preserve"> Vývoz do zemí OECD</v>
      </c>
      <c r="V902" s="721"/>
    </row>
    <row r="903" spans="1:22" x14ac:dyDescent="0.2">
      <c r="A903" s="737" t="str">
        <f t="shared" si="51"/>
        <v>II2017 * Ostatní */</v>
      </c>
      <c r="B903" s="977" t="s">
        <v>1429</v>
      </c>
      <c r="C903" s="973">
        <v>8</v>
      </c>
      <c r="D903" s="973" t="s">
        <v>259</v>
      </c>
      <c r="E903" s="978">
        <v>95753255</v>
      </c>
      <c r="F903" s="978">
        <v>1362268</v>
      </c>
      <c r="G903" s="887" t="str">
        <f t="shared" si="52"/>
        <v>02</v>
      </c>
      <c r="H903" s="867" t="str">
        <f t="shared" si="53"/>
        <v>2017</v>
      </c>
      <c r="I903" s="867" t="str">
        <f>VLOOKUP(G903,ZemeData!$B$537:$C$548,2,0)</f>
        <v>II</v>
      </c>
      <c r="J903" s="867" t="str">
        <f>VLOOKUP(D903,ZemeData!$E$524:$F$533,2,0)</f>
        <v xml:space="preserve"> * Ostatní */</v>
      </c>
      <c r="K903" s="868"/>
      <c r="L903" s="888" t="str">
        <f t="shared" si="54"/>
        <v>II2017 * Ostatní */</v>
      </c>
      <c r="M903" s="979" t="s">
        <v>1429</v>
      </c>
      <c r="N903" s="963">
        <v>8</v>
      </c>
      <c r="O903" s="963" t="s">
        <v>259</v>
      </c>
      <c r="P903" s="950">
        <v>36537998</v>
      </c>
      <c r="Q903" s="950">
        <v>184328</v>
      </c>
      <c r="R903" s="739" t="str">
        <f t="shared" si="55"/>
        <v>02</v>
      </c>
      <c r="S903" s="695" t="str">
        <f t="shared" si="56"/>
        <v>2017</v>
      </c>
      <c r="T903" s="695" t="str">
        <f>VLOOKUP(R903,ZemeData!$B$537:$C$548,2,0)</f>
        <v>II</v>
      </c>
      <c r="U903" s="695" t="str">
        <f>VLOOKUP(O903,ZemeData!$B$524:$C$533,2,0)</f>
        <v xml:space="preserve"> * Ostatní */</v>
      </c>
      <c r="V903" s="721"/>
    </row>
    <row r="904" spans="1:22" ht="25.5" x14ac:dyDescent="0.2">
      <c r="A904" s="737" t="str">
        <f t="shared" si="51"/>
        <v>II2017 * Rozvojové země</v>
      </c>
      <c r="B904" s="977" t="s">
        <v>1429</v>
      </c>
      <c r="C904" s="973">
        <v>10</v>
      </c>
      <c r="D904" s="973" t="s">
        <v>260</v>
      </c>
      <c r="E904" s="978">
        <v>246158531</v>
      </c>
      <c r="F904" s="978">
        <v>994540</v>
      </c>
      <c r="G904" s="887" t="str">
        <f t="shared" si="52"/>
        <v>02</v>
      </c>
      <c r="H904" s="867" t="str">
        <f t="shared" si="53"/>
        <v>2017</v>
      </c>
      <c r="I904" s="867" t="str">
        <f>VLOOKUP(G904,ZemeData!$B$537:$C$548,2,0)</f>
        <v>II</v>
      </c>
      <c r="J904" s="867" t="str">
        <f>VLOOKUP(D904,ZemeData!$E$524:$F$533,2,0)</f>
        <v xml:space="preserve"> * Rozvojové země</v>
      </c>
      <c r="K904" s="868"/>
      <c r="L904" s="888" t="str">
        <f t="shared" si="54"/>
        <v>II2017 * Rozvojové země</v>
      </c>
      <c r="M904" s="979" t="s">
        <v>1429</v>
      </c>
      <c r="N904" s="963">
        <v>10</v>
      </c>
      <c r="O904" s="963" t="s">
        <v>260</v>
      </c>
      <c r="P904" s="950">
        <v>104539248</v>
      </c>
      <c r="Q904" s="950">
        <v>566364</v>
      </c>
      <c r="R904" s="739" t="str">
        <f t="shared" si="55"/>
        <v>02</v>
      </c>
      <c r="S904" s="695" t="str">
        <f t="shared" si="56"/>
        <v>2017</v>
      </c>
      <c r="T904" s="695" t="str">
        <f>VLOOKUP(R904,ZemeData!$B$537:$C$548,2,0)</f>
        <v>II</v>
      </c>
      <c r="U904" s="695" t="str">
        <f>VLOOKUP(O904,ZemeData!$B$524:$C$533,2,0)</f>
        <v xml:space="preserve"> * Rozvojové země</v>
      </c>
      <c r="V904" s="721"/>
    </row>
    <row r="905" spans="1:22" ht="25.5" x14ac:dyDescent="0.2">
      <c r="A905" s="737" t="str">
        <f t="shared" si="51"/>
        <v>II2017 ** Ostatní státy s vyspělou</v>
      </c>
      <c r="B905" s="977" t="s">
        <v>1429</v>
      </c>
      <c r="C905" s="973">
        <v>32</v>
      </c>
      <c r="D905" s="973" t="s">
        <v>256</v>
      </c>
      <c r="E905" s="978">
        <v>115758780</v>
      </c>
      <c r="F905" s="978">
        <v>732223</v>
      </c>
      <c r="G905" s="887" t="str">
        <f t="shared" si="52"/>
        <v>02</v>
      </c>
      <c r="H905" s="867" t="str">
        <f t="shared" si="53"/>
        <v>2017</v>
      </c>
      <c r="I905" s="867" t="str">
        <f>VLOOKUP(G905,ZemeData!$B$537:$C$548,2,0)</f>
        <v>II</v>
      </c>
      <c r="J905" s="867" t="str">
        <f>VLOOKUP(D905,ZemeData!$E$524:$F$533,2,0)</f>
        <v xml:space="preserve"> ** Ostatní státy s vyspělou</v>
      </c>
      <c r="K905" s="868"/>
      <c r="L905" s="888" t="str">
        <f t="shared" si="54"/>
        <v>II2017 ** Ostatní státy s vyspělou</v>
      </c>
      <c r="M905" s="979" t="s">
        <v>1429</v>
      </c>
      <c r="N905" s="963">
        <v>32</v>
      </c>
      <c r="O905" s="963" t="s">
        <v>256</v>
      </c>
      <c r="P905" s="950">
        <v>99144966</v>
      </c>
      <c r="Q905" s="950">
        <v>681050</v>
      </c>
      <c r="R905" s="739" t="str">
        <f t="shared" si="55"/>
        <v>02</v>
      </c>
      <c r="S905" s="695" t="str">
        <f t="shared" si="56"/>
        <v>2017</v>
      </c>
      <c r="T905" s="695" t="str">
        <f>VLOOKUP(R905,ZemeData!$B$537:$C$548,2,0)</f>
        <v>II</v>
      </c>
      <c r="U905" s="695" t="str">
        <f>VLOOKUP(O905,ZemeData!$B$524:$C$533,2,0)</f>
        <v xml:space="preserve"> ** Ostatní státy s vyspělou</v>
      </c>
      <c r="V905" s="721"/>
    </row>
    <row r="906" spans="1:22" ht="51" x14ac:dyDescent="0.2">
      <c r="A906" s="737" t="str">
        <f t="shared" si="51"/>
        <v xml:space="preserve">II2017 * Společenství </v>
      </c>
      <c r="B906" s="977" t="s">
        <v>1429</v>
      </c>
      <c r="C906" s="973">
        <v>55</v>
      </c>
      <c r="D906" s="973" t="s">
        <v>1701</v>
      </c>
      <c r="E906" s="978">
        <v>1280003390</v>
      </c>
      <c r="F906" s="978">
        <v>509991</v>
      </c>
      <c r="G906" s="887" t="str">
        <f t="shared" si="52"/>
        <v>02</v>
      </c>
      <c r="H906" s="867" t="str">
        <f t="shared" si="53"/>
        <v>2017</v>
      </c>
      <c r="I906" s="867" t="str">
        <f>VLOOKUP(G906,ZemeData!$B$537:$C$548,2,0)</f>
        <v>II</v>
      </c>
      <c r="J906" s="867" t="str">
        <f>VLOOKUP(D906,ZemeData!$E$524:$F$533,2,0)</f>
        <v xml:space="preserve"> * Společenství </v>
      </c>
      <c r="K906" s="868"/>
      <c r="L906" s="888" t="str">
        <f t="shared" si="54"/>
        <v xml:space="preserve">II2017 * Společenství </v>
      </c>
      <c r="M906" s="979" t="s">
        <v>1429</v>
      </c>
      <c r="N906" s="963">
        <v>55</v>
      </c>
      <c r="O906" s="963" t="s">
        <v>1701</v>
      </c>
      <c r="P906" s="950">
        <v>65610236</v>
      </c>
      <c r="Q906" s="950">
        <v>367627</v>
      </c>
      <c r="R906" s="739" t="str">
        <f t="shared" si="55"/>
        <v>02</v>
      </c>
      <c r="S906" s="695" t="str">
        <f t="shared" si="56"/>
        <v>2017</v>
      </c>
      <c r="T906" s="695" t="str">
        <f>VLOOKUP(R906,ZemeData!$B$537:$C$548,2,0)</f>
        <v>II</v>
      </c>
      <c r="U906" s="695" t="str">
        <f>VLOOKUP(O906,ZemeData!$B$524:$C$533,2,0)</f>
        <v xml:space="preserve"> * Společenství </v>
      </c>
      <c r="V906" s="721"/>
    </row>
    <row r="907" spans="1:22" x14ac:dyDescent="0.2">
      <c r="A907" s="737" t="str">
        <f t="shared" si="51"/>
        <v>II2017 ** Státy EU 28</v>
      </c>
      <c r="B907" s="977" t="s">
        <v>1429</v>
      </c>
      <c r="C907" s="973">
        <v>56</v>
      </c>
      <c r="D907" s="973" t="s">
        <v>257</v>
      </c>
      <c r="E907" s="978">
        <v>3771052940</v>
      </c>
      <c r="F907" s="978">
        <v>7881112</v>
      </c>
      <c r="G907" s="887" t="str">
        <f t="shared" si="52"/>
        <v>02</v>
      </c>
      <c r="H907" s="867" t="str">
        <f t="shared" si="53"/>
        <v>2017</v>
      </c>
      <c r="I907" s="867" t="str">
        <f>VLOOKUP(G907,ZemeData!$B$537:$C$548,2,0)</f>
        <v>II</v>
      </c>
      <c r="J907" s="867" t="str">
        <f>VLOOKUP(D907,ZemeData!$E$524:$F$533,2,0)</f>
        <v xml:space="preserve"> ** Státy EU 28</v>
      </c>
      <c r="K907" s="868"/>
      <c r="L907" s="888" t="str">
        <f t="shared" si="54"/>
        <v>II2017 ** Státy EU 28</v>
      </c>
      <c r="M907" s="979" t="s">
        <v>1429</v>
      </c>
      <c r="N907" s="963">
        <v>56</v>
      </c>
      <c r="O907" s="963" t="s">
        <v>257</v>
      </c>
      <c r="P907" s="950">
        <v>5119808354</v>
      </c>
      <c r="Q907" s="950">
        <v>11171396</v>
      </c>
      <c r="R907" s="739" t="str">
        <f t="shared" si="55"/>
        <v>02</v>
      </c>
      <c r="S907" s="695" t="str">
        <f t="shared" si="56"/>
        <v>2017</v>
      </c>
      <c r="T907" s="695" t="str">
        <f>VLOOKUP(R907,ZemeData!$B$537:$C$548,2,0)</f>
        <v>II</v>
      </c>
      <c r="U907" s="695" t="str">
        <f>VLOOKUP(O907,ZemeData!$B$524:$C$533,2,0)</f>
        <v xml:space="preserve"> ** Státy EU 28</v>
      </c>
      <c r="V907" s="721"/>
    </row>
    <row r="908" spans="1:22" ht="25.5" x14ac:dyDescent="0.2">
      <c r="A908" s="737" t="str">
        <f t="shared" si="51"/>
        <v xml:space="preserve">II2017 * Státy s vyspělou tržní  </v>
      </c>
      <c r="B908" s="977" t="s">
        <v>1429</v>
      </c>
      <c r="C908" s="973">
        <v>58</v>
      </c>
      <c r="D908" s="973" t="s">
        <v>262</v>
      </c>
      <c r="E908" s="978">
        <v>3913897891</v>
      </c>
      <c r="F908" s="978">
        <v>8747775</v>
      </c>
      <c r="G908" s="887" t="str">
        <f t="shared" si="52"/>
        <v>02</v>
      </c>
      <c r="H908" s="867" t="str">
        <f t="shared" si="53"/>
        <v>2017</v>
      </c>
      <c r="I908" s="867" t="str">
        <f>VLOOKUP(G908,ZemeData!$B$537:$C$548,2,0)</f>
        <v>II</v>
      </c>
      <c r="J908" s="867" t="str">
        <f>VLOOKUP(D908,ZemeData!$E$524:$F$533,2,0)</f>
        <v xml:space="preserve"> * Státy s vyspělou tržní  </v>
      </c>
      <c r="K908" s="868"/>
      <c r="L908" s="888" t="str">
        <f t="shared" si="54"/>
        <v xml:space="preserve">II2017 * Státy s vyspělou tržní  </v>
      </c>
      <c r="M908" s="979" t="s">
        <v>1429</v>
      </c>
      <c r="N908" s="963">
        <v>58</v>
      </c>
      <c r="O908" s="963" t="s">
        <v>262</v>
      </c>
      <c r="P908" s="950">
        <v>5267366973</v>
      </c>
      <c r="Q908" s="950">
        <v>12104414</v>
      </c>
      <c r="R908" s="739" t="str">
        <f t="shared" si="55"/>
        <v>02</v>
      </c>
      <c r="S908" s="695" t="str">
        <f t="shared" si="56"/>
        <v>2017</v>
      </c>
      <c r="T908" s="695" t="str">
        <f>VLOOKUP(R908,ZemeData!$B$537:$C$548,2,0)</f>
        <v>II</v>
      </c>
      <c r="U908" s="695" t="str">
        <f>VLOOKUP(O908,ZemeData!$B$524:$C$533,2,0)</f>
        <v xml:space="preserve"> * Státy s vyspělou tržní  </v>
      </c>
      <c r="V908" s="721"/>
    </row>
    <row r="909" spans="1:22" ht="25.5" x14ac:dyDescent="0.2">
      <c r="A909" s="737" t="str">
        <f t="shared" si="51"/>
        <v xml:space="preserve">II2017 * Státy s </v>
      </c>
      <c r="B909" s="977" t="s">
        <v>1429</v>
      </c>
      <c r="C909" s="973">
        <v>59</v>
      </c>
      <c r="D909" s="973" t="s">
        <v>263</v>
      </c>
      <c r="E909" s="978">
        <v>19799414</v>
      </c>
      <c r="F909" s="978">
        <v>80954</v>
      </c>
      <c r="G909" s="887" t="str">
        <f t="shared" si="52"/>
        <v>02</v>
      </c>
      <c r="H909" s="867" t="str">
        <f t="shared" si="53"/>
        <v>2017</v>
      </c>
      <c r="I909" s="867" t="str">
        <f>VLOOKUP(G909,ZemeData!$B$537:$C$548,2,0)</f>
        <v>II</v>
      </c>
      <c r="J909" s="867" t="str">
        <f>VLOOKUP(D909,ZemeData!$E$524:$F$533,2,0)</f>
        <v xml:space="preserve"> * Státy s </v>
      </c>
      <c r="K909" s="868"/>
      <c r="L909" s="888" t="str">
        <f t="shared" si="54"/>
        <v xml:space="preserve">II2017 * Státy s </v>
      </c>
      <c r="M909" s="979" t="s">
        <v>1429</v>
      </c>
      <c r="N909" s="963">
        <v>59</v>
      </c>
      <c r="O909" s="963" t="s">
        <v>263</v>
      </c>
      <c r="P909" s="950">
        <v>74645828</v>
      </c>
      <c r="Q909" s="950">
        <v>87821</v>
      </c>
      <c r="R909" s="739" t="str">
        <f t="shared" si="55"/>
        <v>02</v>
      </c>
      <c r="S909" s="695" t="str">
        <f t="shared" si="56"/>
        <v>2017</v>
      </c>
      <c r="T909" s="695" t="str">
        <f>VLOOKUP(R909,ZemeData!$B$537:$C$548,2,0)</f>
        <v>II</v>
      </c>
      <c r="U909" s="695" t="str">
        <f>VLOOKUP(O909,ZemeData!$B$524:$C$533,2,0)</f>
        <v xml:space="preserve"> * Státy s </v>
      </c>
      <c r="V909" s="721"/>
    </row>
    <row r="910" spans="1:22" x14ac:dyDescent="0.2">
      <c r="A910" s="737" t="str">
        <f t="shared" si="51"/>
        <v>III2017 * Nespecifikováno</v>
      </c>
      <c r="B910" s="977" t="s">
        <v>1430</v>
      </c>
      <c r="C910" s="973">
        <v>0</v>
      </c>
      <c r="D910" s="973" t="s">
        <v>258</v>
      </c>
      <c r="E910" s="978">
        <v>104575014</v>
      </c>
      <c r="F910" s="978">
        <v>88624</v>
      </c>
      <c r="G910" s="887" t="str">
        <f t="shared" si="52"/>
        <v>03</v>
      </c>
      <c r="H910" s="867" t="str">
        <f t="shared" si="53"/>
        <v>2017</v>
      </c>
      <c r="I910" s="867" t="str">
        <f>VLOOKUP(G910,ZemeData!$B$537:$C$548,2,0)</f>
        <v>III</v>
      </c>
      <c r="J910" s="867" t="str">
        <f>VLOOKUP(D910,ZemeData!$E$524:$F$533,2,0)</f>
        <v xml:space="preserve"> * Nespecifikováno</v>
      </c>
      <c r="K910" s="868"/>
      <c r="L910" s="888" t="str">
        <f t="shared" si="54"/>
        <v>III2017 * Nespecifikováno</v>
      </c>
      <c r="M910" s="979" t="s">
        <v>1430</v>
      </c>
      <c r="N910" s="963">
        <v>0</v>
      </c>
      <c r="O910" s="963" t="s">
        <v>258</v>
      </c>
      <c r="P910" s="950">
        <v>8168319</v>
      </c>
      <c r="Q910" s="950">
        <v>6153</v>
      </c>
      <c r="R910" s="739" t="str">
        <f t="shared" si="55"/>
        <v>03</v>
      </c>
      <c r="S910" s="695" t="str">
        <f t="shared" si="56"/>
        <v>2017</v>
      </c>
      <c r="T910" s="695" t="str">
        <f>VLOOKUP(R910,ZemeData!$B$537:$C$548,2,0)</f>
        <v>III</v>
      </c>
      <c r="U910" s="695" t="str">
        <f>VLOOKUP(O910,ZemeData!$B$524:$C$533,2,0)</f>
        <v xml:space="preserve"> * Nespecifikováno</v>
      </c>
      <c r="V910" s="721"/>
    </row>
    <row r="911" spans="1:22" x14ac:dyDescent="0.2">
      <c r="A911" s="737" t="str">
        <f t="shared" si="51"/>
        <v>III2017 ** Státy ESVO</v>
      </c>
      <c r="B911" s="977" t="s">
        <v>1430</v>
      </c>
      <c r="C911" s="973">
        <v>2</v>
      </c>
      <c r="D911" s="973" t="s">
        <v>254</v>
      </c>
      <c r="E911" s="978">
        <v>33383414</v>
      </c>
      <c r="F911" s="978">
        <v>165093</v>
      </c>
      <c r="G911" s="887" t="str">
        <f t="shared" si="52"/>
        <v>03</v>
      </c>
      <c r="H911" s="867" t="str">
        <f t="shared" si="53"/>
        <v>2017</v>
      </c>
      <c r="I911" s="867" t="str">
        <f>VLOOKUP(G911,ZemeData!$B$537:$C$548,2,0)</f>
        <v>III</v>
      </c>
      <c r="J911" s="867" t="str">
        <f>VLOOKUP(D911,ZemeData!$E$524:$F$533,2,0)</f>
        <v xml:space="preserve"> ** Státy ESVO</v>
      </c>
      <c r="K911" s="868"/>
      <c r="L911" s="888" t="str">
        <f t="shared" si="54"/>
        <v>III2017 ** Státy ESVO</v>
      </c>
      <c r="M911" s="979" t="s">
        <v>1430</v>
      </c>
      <c r="N911" s="963">
        <v>2</v>
      </c>
      <c r="O911" s="963" t="s">
        <v>254</v>
      </c>
      <c r="P911" s="950">
        <v>66803434</v>
      </c>
      <c r="Q911" s="950">
        <v>318453</v>
      </c>
      <c r="R911" s="739" t="str">
        <f t="shared" si="55"/>
        <v>03</v>
      </c>
      <c r="S911" s="695" t="str">
        <f t="shared" si="56"/>
        <v>2017</v>
      </c>
      <c r="T911" s="695" t="str">
        <f>VLOOKUP(R911,ZemeData!$B$537:$C$548,2,0)</f>
        <v>III</v>
      </c>
      <c r="U911" s="695" t="str">
        <f>VLOOKUP(O911,ZemeData!$B$524:$C$533,2,0)</f>
        <v xml:space="preserve"> ** Státy ESVO</v>
      </c>
      <c r="V911" s="721"/>
    </row>
    <row r="912" spans="1:22" x14ac:dyDescent="0.2">
      <c r="A912" s="737" t="str">
        <f t="shared" si="51"/>
        <v>III2017 Dovoz ze zemí OECD</v>
      </c>
      <c r="B912" s="977" t="s">
        <v>1430</v>
      </c>
      <c r="C912" s="973">
        <v>4</v>
      </c>
      <c r="D912" s="973" t="s">
        <v>255</v>
      </c>
      <c r="E912" s="978">
        <v>4550552139</v>
      </c>
      <c r="F912" s="978">
        <v>10192512</v>
      </c>
      <c r="G912" s="887" t="str">
        <f t="shared" si="52"/>
        <v>03</v>
      </c>
      <c r="H912" s="867" t="str">
        <f t="shared" si="53"/>
        <v>2017</v>
      </c>
      <c r="I912" s="867" t="str">
        <f>VLOOKUP(G912,ZemeData!$B$537:$C$548,2,0)</f>
        <v>III</v>
      </c>
      <c r="J912" s="867" t="str">
        <f>VLOOKUP(D912,ZemeData!$E$524:$F$533,2,0)</f>
        <v xml:space="preserve"> Dovoz ze zemí OECD</v>
      </c>
      <c r="K912" s="868"/>
      <c r="L912" s="888" t="str">
        <f t="shared" si="54"/>
        <v>III2017 Vývoz do zemí OECD</v>
      </c>
      <c r="M912" s="979" t="s">
        <v>1430</v>
      </c>
      <c r="N912" s="963">
        <v>4</v>
      </c>
      <c r="O912" s="963" t="s">
        <v>255</v>
      </c>
      <c r="P912" s="950">
        <v>6140705684</v>
      </c>
      <c r="Q912" s="950">
        <v>13990650</v>
      </c>
      <c r="R912" s="739" t="str">
        <f t="shared" si="55"/>
        <v>03</v>
      </c>
      <c r="S912" s="695" t="str">
        <f t="shared" si="56"/>
        <v>2017</v>
      </c>
      <c r="T912" s="695" t="str">
        <f>VLOOKUP(R912,ZemeData!$B$537:$C$548,2,0)</f>
        <v>III</v>
      </c>
      <c r="U912" s="695" t="str">
        <f>VLOOKUP(O912,ZemeData!$B$524:$C$533,2,0)</f>
        <v xml:space="preserve"> Vývoz do zemí OECD</v>
      </c>
      <c r="V912" s="721"/>
    </row>
    <row r="913" spans="1:22" x14ac:dyDescent="0.2">
      <c r="A913" s="737" t="str">
        <f t="shared" si="51"/>
        <v>III2017 * Ostatní */</v>
      </c>
      <c r="B913" s="977" t="s">
        <v>1430</v>
      </c>
      <c r="C913" s="973">
        <v>8</v>
      </c>
      <c r="D913" s="973" t="s">
        <v>259</v>
      </c>
      <c r="E913" s="978">
        <v>107680877</v>
      </c>
      <c r="F913" s="978">
        <v>1673857</v>
      </c>
      <c r="G913" s="887" t="str">
        <f t="shared" si="52"/>
        <v>03</v>
      </c>
      <c r="H913" s="867" t="str">
        <f t="shared" si="53"/>
        <v>2017</v>
      </c>
      <c r="I913" s="867" t="str">
        <f>VLOOKUP(G913,ZemeData!$B$537:$C$548,2,0)</f>
        <v>III</v>
      </c>
      <c r="J913" s="867" t="str">
        <f>VLOOKUP(D913,ZemeData!$E$524:$F$533,2,0)</f>
        <v xml:space="preserve"> * Ostatní */</v>
      </c>
      <c r="K913" s="868"/>
      <c r="L913" s="888" t="str">
        <f t="shared" si="54"/>
        <v>III2017 * Ostatní */</v>
      </c>
      <c r="M913" s="979" t="s">
        <v>1430</v>
      </c>
      <c r="N913" s="963">
        <v>8</v>
      </c>
      <c r="O913" s="963" t="s">
        <v>259</v>
      </c>
      <c r="P913" s="950">
        <v>39012135</v>
      </c>
      <c r="Q913" s="950">
        <v>227955</v>
      </c>
      <c r="R913" s="739" t="str">
        <f t="shared" si="55"/>
        <v>03</v>
      </c>
      <c r="S913" s="695" t="str">
        <f t="shared" si="56"/>
        <v>2017</v>
      </c>
      <c r="T913" s="695" t="str">
        <f>VLOOKUP(R913,ZemeData!$B$537:$C$548,2,0)</f>
        <v>III</v>
      </c>
      <c r="U913" s="695" t="str">
        <f>VLOOKUP(O913,ZemeData!$B$524:$C$533,2,0)</f>
        <v xml:space="preserve"> * Ostatní */</v>
      </c>
      <c r="V913" s="721"/>
    </row>
    <row r="914" spans="1:22" ht="25.5" x14ac:dyDescent="0.2">
      <c r="A914" s="737" t="str">
        <f t="shared" si="51"/>
        <v>III2017 * Rozvojové země</v>
      </c>
      <c r="B914" s="977" t="s">
        <v>1430</v>
      </c>
      <c r="C914" s="973">
        <v>10</v>
      </c>
      <c r="D914" s="973" t="s">
        <v>260</v>
      </c>
      <c r="E914" s="978">
        <v>210017047</v>
      </c>
      <c r="F914" s="978">
        <v>1075063</v>
      </c>
      <c r="G914" s="887" t="str">
        <f t="shared" si="52"/>
        <v>03</v>
      </c>
      <c r="H914" s="867" t="str">
        <f t="shared" si="53"/>
        <v>2017</v>
      </c>
      <c r="I914" s="867" t="str">
        <f>VLOOKUP(G914,ZemeData!$B$537:$C$548,2,0)</f>
        <v>III</v>
      </c>
      <c r="J914" s="867" t="str">
        <f>VLOOKUP(D914,ZemeData!$E$524:$F$533,2,0)</f>
        <v xml:space="preserve"> * Rozvojové země</v>
      </c>
      <c r="K914" s="868"/>
      <c r="L914" s="888" t="str">
        <f t="shared" si="54"/>
        <v>III2017 * Rozvojové země</v>
      </c>
      <c r="M914" s="979" t="s">
        <v>1430</v>
      </c>
      <c r="N914" s="963">
        <v>10</v>
      </c>
      <c r="O914" s="963" t="s">
        <v>260</v>
      </c>
      <c r="P914" s="950">
        <v>108348105</v>
      </c>
      <c r="Q914" s="950">
        <v>685808</v>
      </c>
      <c r="R914" s="739" t="str">
        <f t="shared" si="55"/>
        <v>03</v>
      </c>
      <c r="S914" s="695" t="str">
        <f t="shared" si="56"/>
        <v>2017</v>
      </c>
      <c r="T914" s="695" t="str">
        <f>VLOOKUP(R914,ZemeData!$B$537:$C$548,2,0)</f>
        <v>III</v>
      </c>
      <c r="U914" s="695" t="str">
        <f>VLOOKUP(O914,ZemeData!$B$524:$C$533,2,0)</f>
        <v xml:space="preserve"> * Rozvojové země</v>
      </c>
      <c r="V914" s="721"/>
    </row>
    <row r="915" spans="1:22" ht="25.5" x14ac:dyDescent="0.2">
      <c r="A915" s="737" t="str">
        <f t="shared" si="51"/>
        <v>III2017 ** Ostatní státy s vyspělou</v>
      </c>
      <c r="B915" s="977" t="s">
        <v>1430</v>
      </c>
      <c r="C915" s="973">
        <v>32</v>
      </c>
      <c r="D915" s="973" t="s">
        <v>256</v>
      </c>
      <c r="E915" s="978">
        <v>101012454</v>
      </c>
      <c r="F915" s="978">
        <v>780753</v>
      </c>
      <c r="G915" s="887" t="str">
        <f t="shared" si="52"/>
        <v>03</v>
      </c>
      <c r="H915" s="867" t="str">
        <f t="shared" si="53"/>
        <v>2017</v>
      </c>
      <c r="I915" s="867" t="str">
        <f>VLOOKUP(G915,ZemeData!$B$537:$C$548,2,0)</f>
        <v>III</v>
      </c>
      <c r="J915" s="867" t="str">
        <f>VLOOKUP(D915,ZemeData!$E$524:$F$533,2,0)</f>
        <v xml:space="preserve"> ** Ostatní státy s vyspělou</v>
      </c>
      <c r="K915" s="868"/>
      <c r="L915" s="888" t="str">
        <f t="shared" si="54"/>
        <v>III2017 ** Ostatní státy s vyspělou</v>
      </c>
      <c r="M915" s="979" t="s">
        <v>1430</v>
      </c>
      <c r="N915" s="963">
        <v>32</v>
      </c>
      <c r="O915" s="963" t="s">
        <v>256</v>
      </c>
      <c r="P915" s="950">
        <v>117634758</v>
      </c>
      <c r="Q915" s="950">
        <v>838903</v>
      </c>
      <c r="R915" s="739" t="str">
        <f t="shared" si="55"/>
        <v>03</v>
      </c>
      <c r="S915" s="695" t="str">
        <f t="shared" si="56"/>
        <v>2017</v>
      </c>
      <c r="T915" s="695" t="str">
        <f>VLOOKUP(R915,ZemeData!$B$537:$C$548,2,0)</f>
        <v>III</v>
      </c>
      <c r="U915" s="695" t="str">
        <f>VLOOKUP(O915,ZemeData!$B$524:$C$533,2,0)</f>
        <v xml:space="preserve"> ** Ostatní státy s vyspělou</v>
      </c>
      <c r="V915" s="721"/>
    </row>
    <row r="916" spans="1:22" ht="51" x14ac:dyDescent="0.2">
      <c r="A916" s="737" t="str">
        <f t="shared" si="51"/>
        <v xml:space="preserve">III2017 * Společenství </v>
      </c>
      <c r="B916" s="977" t="s">
        <v>1430</v>
      </c>
      <c r="C916" s="973">
        <v>55</v>
      </c>
      <c r="D916" s="973" t="s">
        <v>1701</v>
      </c>
      <c r="E916" s="978">
        <v>1638547238</v>
      </c>
      <c r="F916" s="978">
        <v>698449</v>
      </c>
      <c r="G916" s="887" t="str">
        <f t="shared" si="52"/>
        <v>03</v>
      </c>
      <c r="H916" s="867" t="str">
        <f t="shared" si="53"/>
        <v>2017</v>
      </c>
      <c r="I916" s="867" t="str">
        <f>VLOOKUP(G916,ZemeData!$B$537:$C$548,2,0)</f>
        <v>III</v>
      </c>
      <c r="J916" s="867" t="str">
        <f>VLOOKUP(D916,ZemeData!$E$524:$F$533,2,0)</f>
        <v xml:space="preserve"> * Společenství </v>
      </c>
      <c r="K916" s="868"/>
      <c r="L916" s="888" t="str">
        <f t="shared" si="54"/>
        <v xml:space="preserve">III2017 * Společenství </v>
      </c>
      <c r="M916" s="979" t="s">
        <v>1430</v>
      </c>
      <c r="N916" s="963">
        <v>55</v>
      </c>
      <c r="O916" s="963" t="s">
        <v>1701</v>
      </c>
      <c r="P916" s="950">
        <v>85296991</v>
      </c>
      <c r="Q916" s="950">
        <v>449968</v>
      </c>
      <c r="R916" s="739" t="str">
        <f t="shared" si="55"/>
        <v>03</v>
      </c>
      <c r="S916" s="695" t="str">
        <f t="shared" si="56"/>
        <v>2017</v>
      </c>
      <c r="T916" s="695" t="str">
        <f>VLOOKUP(R916,ZemeData!$B$537:$C$548,2,0)</f>
        <v>III</v>
      </c>
      <c r="U916" s="695" t="str">
        <f>VLOOKUP(O916,ZemeData!$B$524:$C$533,2,0)</f>
        <v xml:space="preserve"> * Společenství </v>
      </c>
      <c r="V916" s="721"/>
    </row>
    <row r="917" spans="1:22" x14ac:dyDescent="0.2">
      <c r="A917" s="737" t="str">
        <f t="shared" si="51"/>
        <v>III2017 ** Státy EU 28</v>
      </c>
      <c r="B917" s="977" t="s">
        <v>1430</v>
      </c>
      <c r="C917" s="973">
        <v>56</v>
      </c>
      <c r="D917" s="973" t="s">
        <v>257</v>
      </c>
      <c r="E917" s="978">
        <v>4487429573</v>
      </c>
      <c r="F917" s="978">
        <v>9204479</v>
      </c>
      <c r="G917" s="887" t="str">
        <f t="shared" si="52"/>
        <v>03</v>
      </c>
      <c r="H917" s="867" t="str">
        <f t="shared" si="53"/>
        <v>2017</v>
      </c>
      <c r="I917" s="867" t="str">
        <f>VLOOKUP(G917,ZemeData!$B$537:$C$548,2,0)</f>
        <v>III</v>
      </c>
      <c r="J917" s="867" t="str">
        <f>VLOOKUP(D917,ZemeData!$E$524:$F$533,2,0)</f>
        <v xml:space="preserve"> ** Státy EU 28</v>
      </c>
      <c r="K917" s="868"/>
      <c r="L917" s="888" t="str">
        <f t="shared" si="54"/>
        <v>III2017 ** Státy EU 28</v>
      </c>
      <c r="M917" s="979" t="s">
        <v>1430</v>
      </c>
      <c r="N917" s="963">
        <v>56</v>
      </c>
      <c r="O917" s="963" t="s">
        <v>257</v>
      </c>
      <c r="P917" s="950">
        <v>6077811874</v>
      </c>
      <c r="Q917" s="950">
        <v>13171165</v>
      </c>
      <c r="R917" s="739" t="str">
        <f t="shared" si="55"/>
        <v>03</v>
      </c>
      <c r="S917" s="695" t="str">
        <f t="shared" si="56"/>
        <v>2017</v>
      </c>
      <c r="T917" s="695" t="str">
        <f>VLOOKUP(R917,ZemeData!$B$537:$C$548,2,0)</f>
        <v>III</v>
      </c>
      <c r="U917" s="695" t="str">
        <f>VLOOKUP(O917,ZemeData!$B$524:$C$533,2,0)</f>
        <v xml:space="preserve"> ** Státy EU 28</v>
      </c>
      <c r="V917" s="721"/>
    </row>
    <row r="918" spans="1:22" ht="25.5" x14ac:dyDescent="0.2">
      <c r="A918" s="737" t="str">
        <f t="shared" si="51"/>
        <v xml:space="preserve">III2017 * Státy s vyspělou tržní  </v>
      </c>
      <c r="B918" s="977" t="s">
        <v>1430</v>
      </c>
      <c r="C918" s="973">
        <v>58</v>
      </c>
      <c r="D918" s="973" t="s">
        <v>262</v>
      </c>
      <c r="E918" s="978">
        <v>4621825440</v>
      </c>
      <c r="F918" s="978">
        <v>10150324</v>
      </c>
      <c r="G918" s="887" t="str">
        <f t="shared" si="52"/>
        <v>03</v>
      </c>
      <c r="H918" s="867" t="str">
        <f t="shared" si="53"/>
        <v>2017</v>
      </c>
      <c r="I918" s="867" t="str">
        <f>VLOOKUP(G918,ZemeData!$B$537:$C$548,2,0)</f>
        <v>III</v>
      </c>
      <c r="J918" s="867" t="str">
        <f>VLOOKUP(D918,ZemeData!$E$524:$F$533,2,0)</f>
        <v xml:space="preserve"> * Státy s vyspělou tržní  </v>
      </c>
      <c r="K918" s="868"/>
      <c r="L918" s="888" t="str">
        <f t="shared" si="54"/>
        <v xml:space="preserve">III2017 * Státy s vyspělou tržní  </v>
      </c>
      <c r="M918" s="979" t="s">
        <v>1430</v>
      </c>
      <c r="N918" s="963">
        <v>58</v>
      </c>
      <c r="O918" s="963" t="s">
        <v>262</v>
      </c>
      <c r="P918" s="950">
        <v>6262250066</v>
      </c>
      <c r="Q918" s="950">
        <v>14328521</v>
      </c>
      <c r="R918" s="739" t="str">
        <f t="shared" si="55"/>
        <v>03</v>
      </c>
      <c r="S918" s="695" t="str">
        <f t="shared" si="56"/>
        <v>2017</v>
      </c>
      <c r="T918" s="695" t="str">
        <f>VLOOKUP(R918,ZemeData!$B$537:$C$548,2,0)</f>
        <v>III</v>
      </c>
      <c r="U918" s="695" t="str">
        <f>VLOOKUP(O918,ZemeData!$B$524:$C$533,2,0)</f>
        <v xml:space="preserve"> * Státy s vyspělou tržní  </v>
      </c>
      <c r="V918" s="721"/>
    </row>
    <row r="919" spans="1:22" ht="25.5" x14ac:dyDescent="0.2">
      <c r="A919" s="737" t="str">
        <f t="shared" si="51"/>
        <v xml:space="preserve">III2017 * Státy s </v>
      </c>
      <c r="B919" s="977" t="s">
        <v>1430</v>
      </c>
      <c r="C919" s="973">
        <v>59</v>
      </c>
      <c r="D919" s="973" t="s">
        <v>263</v>
      </c>
      <c r="E919" s="978">
        <v>24300859</v>
      </c>
      <c r="F919" s="978">
        <v>92663</v>
      </c>
      <c r="G919" s="887" t="str">
        <f t="shared" si="52"/>
        <v>03</v>
      </c>
      <c r="H919" s="867" t="str">
        <f t="shared" si="53"/>
        <v>2017</v>
      </c>
      <c r="I919" s="867" t="str">
        <f>VLOOKUP(G919,ZemeData!$B$537:$C$548,2,0)</f>
        <v>III</v>
      </c>
      <c r="J919" s="867" t="str">
        <f>VLOOKUP(D919,ZemeData!$E$524:$F$533,2,0)</f>
        <v xml:space="preserve"> * Státy s </v>
      </c>
      <c r="K919" s="868"/>
      <c r="L919" s="888" t="str">
        <f t="shared" si="54"/>
        <v xml:space="preserve">III2017 * Státy s </v>
      </c>
      <c r="M919" s="979" t="s">
        <v>1430</v>
      </c>
      <c r="N919" s="963">
        <v>59</v>
      </c>
      <c r="O919" s="963" t="s">
        <v>263</v>
      </c>
      <c r="P919" s="950">
        <v>53982443</v>
      </c>
      <c r="Q919" s="950">
        <v>99114</v>
      </c>
      <c r="R919" s="739" t="str">
        <f t="shared" si="55"/>
        <v>03</v>
      </c>
      <c r="S919" s="695" t="str">
        <f t="shared" si="56"/>
        <v>2017</v>
      </c>
      <c r="T919" s="695" t="str">
        <f>VLOOKUP(R919,ZemeData!$B$537:$C$548,2,0)</f>
        <v>III</v>
      </c>
      <c r="U919" s="695" t="str">
        <f>VLOOKUP(O919,ZemeData!$B$524:$C$533,2,0)</f>
        <v xml:space="preserve"> * Státy s </v>
      </c>
      <c r="V919" s="721"/>
    </row>
    <row r="920" spans="1:22" x14ac:dyDescent="0.2">
      <c r="A920" s="737" t="str">
        <f t="shared" si="51"/>
        <v>IV2017 * Nespecifikováno</v>
      </c>
      <c r="B920" s="977" t="s">
        <v>1486</v>
      </c>
      <c r="C920" s="973">
        <v>0</v>
      </c>
      <c r="D920" s="973" t="s">
        <v>258</v>
      </c>
      <c r="E920" s="978">
        <v>93270258</v>
      </c>
      <c r="F920" s="978">
        <v>73146</v>
      </c>
      <c r="G920" s="887" t="str">
        <f t="shared" si="52"/>
        <v>04</v>
      </c>
      <c r="H920" s="867" t="str">
        <f t="shared" si="53"/>
        <v>2017</v>
      </c>
      <c r="I920" s="867" t="str">
        <f>VLOOKUP(G920,ZemeData!$B$537:$C$548,2,0)</f>
        <v>IV</v>
      </c>
      <c r="J920" s="867" t="str">
        <f>VLOOKUP(D920,ZemeData!$E$524:$F$533,2,0)</f>
        <v xml:space="preserve"> * Nespecifikováno</v>
      </c>
      <c r="K920" s="868"/>
      <c r="L920" s="888" t="str">
        <f t="shared" si="54"/>
        <v>IV2017 * Nespecifikováno</v>
      </c>
      <c r="M920" s="979" t="s">
        <v>1486</v>
      </c>
      <c r="N920" s="963">
        <v>0</v>
      </c>
      <c r="O920" s="963" t="s">
        <v>258</v>
      </c>
      <c r="P920" s="950">
        <v>13300517</v>
      </c>
      <c r="Q920" s="950">
        <v>8920</v>
      </c>
      <c r="R920" s="739" t="str">
        <f t="shared" si="55"/>
        <v>04</v>
      </c>
      <c r="S920" s="695" t="str">
        <f t="shared" si="56"/>
        <v>2017</v>
      </c>
      <c r="T920" s="695" t="str">
        <f>VLOOKUP(R920,ZemeData!$B$537:$C$548,2,0)</f>
        <v>IV</v>
      </c>
      <c r="U920" s="695" t="str">
        <f>VLOOKUP(O920,ZemeData!$B$524:$C$533,2,0)</f>
        <v xml:space="preserve"> * Nespecifikováno</v>
      </c>
      <c r="V920" s="721"/>
    </row>
    <row r="921" spans="1:22" x14ac:dyDescent="0.2">
      <c r="A921" s="737" t="str">
        <f t="shared" si="51"/>
        <v>IV2017 ** Státy ESVO</v>
      </c>
      <c r="B921" s="977" t="s">
        <v>1486</v>
      </c>
      <c r="C921" s="973">
        <v>2</v>
      </c>
      <c r="D921" s="973" t="s">
        <v>254</v>
      </c>
      <c r="E921" s="978">
        <v>23746521</v>
      </c>
      <c r="F921" s="978">
        <v>132601</v>
      </c>
      <c r="G921" s="887" t="str">
        <f t="shared" si="52"/>
        <v>04</v>
      </c>
      <c r="H921" s="867" t="str">
        <f t="shared" si="53"/>
        <v>2017</v>
      </c>
      <c r="I921" s="867" t="str">
        <f>VLOOKUP(G921,ZemeData!$B$537:$C$548,2,0)</f>
        <v>IV</v>
      </c>
      <c r="J921" s="867" t="str">
        <f>VLOOKUP(D921,ZemeData!$E$524:$F$533,2,0)</f>
        <v xml:space="preserve"> ** Státy ESVO</v>
      </c>
      <c r="K921" s="868"/>
      <c r="L921" s="888" t="str">
        <f t="shared" si="54"/>
        <v>IV2017 ** Státy ESVO</v>
      </c>
      <c r="M921" s="979" t="s">
        <v>1486</v>
      </c>
      <c r="N921" s="963">
        <v>2</v>
      </c>
      <c r="O921" s="963" t="s">
        <v>254</v>
      </c>
      <c r="P921" s="950">
        <v>48744246</v>
      </c>
      <c r="Q921" s="950">
        <v>256068</v>
      </c>
      <c r="R921" s="739" t="str">
        <f t="shared" si="55"/>
        <v>04</v>
      </c>
      <c r="S921" s="695" t="str">
        <f t="shared" si="56"/>
        <v>2017</v>
      </c>
      <c r="T921" s="695" t="str">
        <f>VLOOKUP(R921,ZemeData!$B$537:$C$548,2,0)</f>
        <v>IV</v>
      </c>
      <c r="U921" s="695" t="str">
        <f>VLOOKUP(O921,ZemeData!$B$524:$C$533,2,0)</f>
        <v xml:space="preserve"> ** Státy ESVO</v>
      </c>
      <c r="V921" s="721"/>
    </row>
    <row r="922" spans="1:22" x14ac:dyDescent="0.2">
      <c r="A922" s="737" t="str">
        <f t="shared" si="51"/>
        <v>IV2017 Dovoz ze zemí OECD</v>
      </c>
      <c r="B922" s="977" t="s">
        <v>1486</v>
      </c>
      <c r="C922" s="973">
        <v>4</v>
      </c>
      <c r="D922" s="973" t="s">
        <v>255</v>
      </c>
      <c r="E922" s="978">
        <v>3996064742</v>
      </c>
      <c r="F922" s="978">
        <v>8720938</v>
      </c>
      <c r="G922" s="887" t="str">
        <f t="shared" si="52"/>
        <v>04</v>
      </c>
      <c r="H922" s="867" t="str">
        <f t="shared" si="53"/>
        <v>2017</v>
      </c>
      <c r="I922" s="867" t="str">
        <f>VLOOKUP(G922,ZemeData!$B$537:$C$548,2,0)</f>
        <v>IV</v>
      </c>
      <c r="J922" s="867" t="str">
        <f>VLOOKUP(D922,ZemeData!$E$524:$F$533,2,0)</f>
        <v xml:space="preserve"> Dovoz ze zemí OECD</v>
      </c>
      <c r="K922" s="868"/>
      <c r="L922" s="888" t="str">
        <f t="shared" si="54"/>
        <v>IV2017 Vývoz do zemí OECD</v>
      </c>
      <c r="M922" s="979" t="s">
        <v>1486</v>
      </c>
      <c r="N922" s="963">
        <v>4</v>
      </c>
      <c r="O922" s="963" t="s">
        <v>255</v>
      </c>
      <c r="P922" s="950">
        <v>5287637676</v>
      </c>
      <c r="Q922" s="950">
        <v>11823817</v>
      </c>
      <c r="R922" s="739" t="str">
        <f t="shared" si="55"/>
        <v>04</v>
      </c>
      <c r="S922" s="695" t="str">
        <f t="shared" si="56"/>
        <v>2017</v>
      </c>
      <c r="T922" s="695" t="str">
        <f>VLOOKUP(R922,ZemeData!$B$537:$C$548,2,0)</f>
        <v>IV</v>
      </c>
      <c r="U922" s="695" t="str">
        <f>VLOOKUP(O922,ZemeData!$B$524:$C$533,2,0)</f>
        <v xml:space="preserve"> Vývoz do zemí OECD</v>
      </c>
      <c r="V922" s="721"/>
    </row>
    <row r="923" spans="1:22" x14ac:dyDescent="0.2">
      <c r="A923" s="737" t="str">
        <f t="shared" si="51"/>
        <v>IV2017 * Ostatní */</v>
      </c>
      <c r="B923" s="977" t="s">
        <v>1486</v>
      </c>
      <c r="C923" s="973">
        <v>8</v>
      </c>
      <c r="D923" s="973" t="s">
        <v>259</v>
      </c>
      <c r="E923" s="978">
        <v>93245700</v>
      </c>
      <c r="F923" s="978">
        <v>1466331</v>
      </c>
      <c r="G923" s="887" t="str">
        <f t="shared" si="52"/>
        <v>04</v>
      </c>
      <c r="H923" s="867" t="str">
        <f t="shared" si="53"/>
        <v>2017</v>
      </c>
      <c r="I923" s="867" t="str">
        <f>VLOOKUP(G923,ZemeData!$B$537:$C$548,2,0)</f>
        <v>IV</v>
      </c>
      <c r="J923" s="867" t="str">
        <f>VLOOKUP(D923,ZemeData!$E$524:$F$533,2,0)</f>
        <v xml:space="preserve"> * Ostatní */</v>
      </c>
      <c r="K923" s="868"/>
      <c r="L923" s="888" t="str">
        <f t="shared" si="54"/>
        <v>IV2017 * Ostatní */</v>
      </c>
      <c r="M923" s="979" t="s">
        <v>1486</v>
      </c>
      <c r="N923" s="963">
        <v>8</v>
      </c>
      <c r="O923" s="963" t="s">
        <v>259</v>
      </c>
      <c r="P923" s="950">
        <v>30958549</v>
      </c>
      <c r="Q923" s="950">
        <v>177678</v>
      </c>
      <c r="R923" s="739" t="str">
        <f t="shared" si="55"/>
        <v>04</v>
      </c>
      <c r="S923" s="695" t="str">
        <f t="shared" si="56"/>
        <v>2017</v>
      </c>
      <c r="T923" s="695" t="str">
        <f>VLOOKUP(R923,ZemeData!$B$537:$C$548,2,0)</f>
        <v>IV</v>
      </c>
      <c r="U923" s="695" t="str">
        <f>VLOOKUP(O923,ZemeData!$B$524:$C$533,2,0)</f>
        <v xml:space="preserve"> * Ostatní */</v>
      </c>
      <c r="V923" s="721"/>
    </row>
    <row r="924" spans="1:22" ht="25.5" x14ac:dyDescent="0.2">
      <c r="A924" s="737" t="str">
        <f t="shared" si="51"/>
        <v>IV2017 * Rozvojové země</v>
      </c>
      <c r="B924" s="977" t="s">
        <v>1486</v>
      </c>
      <c r="C924" s="973">
        <v>10</v>
      </c>
      <c r="D924" s="973" t="s">
        <v>260</v>
      </c>
      <c r="E924" s="978">
        <v>263932438</v>
      </c>
      <c r="F924" s="978">
        <v>987064</v>
      </c>
      <c r="G924" s="887" t="str">
        <f t="shared" si="52"/>
        <v>04</v>
      </c>
      <c r="H924" s="867" t="str">
        <f t="shared" si="53"/>
        <v>2017</v>
      </c>
      <c r="I924" s="867" t="str">
        <f>VLOOKUP(G924,ZemeData!$B$537:$C$548,2,0)</f>
        <v>IV</v>
      </c>
      <c r="J924" s="867" t="str">
        <f>VLOOKUP(D924,ZemeData!$E$524:$F$533,2,0)</f>
        <v xml:space="preserve"> * Rozvojové země</v>
      </c>
      <c r="K924" s="868"/>
      <c r="L924" s="888" t="str">
        <f t="shared" si="54"/>
        <v>IV2017 * Rozvojové země</v>
      </c>
      <c r="M924" s="979" t="s">
        <v>1486</v>
      </c>
      <c r="N924" s="963">
        <v>10</v>
      </c>
      <c r="O924" s="963" t="s">
        <v>260</v>
      </c>
      <c r="P924" s="950">
        <v>90300849</v>
      </c>
      <c r="Q924" s="950">
        <v>533904</v>
      </c>
      <c r="R924" s="739" t="str">
        <f t="shared" si="55"/>
        <v>04</v>
      </c>
      <c r="S924" s="695" t="str">
        <f t="shared" si="56"/>
        <v>2017</v>
      </c>
      <c r="T924" s="695" t="str">
        <f>VLOOKUP(R924,ZemeData!$B$537:$C$548,2,0)</f>
        <v>IV</v>
      </c>
      <c r="U924" s="695" t="str">
        <f>VLOOKUP(O924,ZemeData!$B$524:$C$533,2,0)</f>
        <v xml:space="preserve"> * Rozvojové země</v>
      </c>
      <c r="V924" s="721"/>
    </row>
    <row r="925" spans="1:22" ht="25.5" x14ac:dyDescent="0.2">
      <c r="A925" s="737" t="str">
        <f t="shared" si="51"/>
        <v>IV2017 ** Ostatní státy s vyspělou</v>
      </c>
      <c r="B925" s="977" t="s">
        <v>1486</v>
      </c>
      <c r="C925" s="973">
        <v>32</v>
      </c>
      <c r="D925" s="973" t="s">
        <v>256</v>
      </c>
      <c r="E925" s="978">
        <v>83379964</v>
      </c>
      <c r="F925" s="978">
        <v>717602</v>
      </c>
      <c r="G925" s="887" t="str">
        <f t="shared" si="52"/>
        <v>04</v>
      </c>
      <c r="H925" s="867" t="str">
        <f t="shared" si="53"/>
        <v>2017</v>
      </c>
      <c r="I925" s="867" t="str">
        <f>VLOOKUP(G925,ZemeData!$B$537:$C$548,2,0)</f>
        <v>IV</v>
      </c>
      <c r="J925" s="867" t="str">
        <f>VLOOKUP(D925,ZemeData!$E$524:$F$533,2,0)</f>
        <v xml:space="preserve"> ** Ostatní státy s vyspělou</v>
      </c>
      <c r="K925" s="868"/>
      <c r="L925" s="888" t="str">
        <f t="shared" si="54"/>
        <v>IV2017 ** Ostatní státy s vyspělou</v>
      </c>
      <c r="M925" s="979" t="s">
        <v>1486</v>
      </c>
      <c r="N925" s="963">
        <v>32</v>
      </c>
      <c r="O925" s="963" t="s">
        <v>256</v>
      </c>
      <c r="P925" s="950">
        <v>105021059</v>
      </c>
      <c r="Q925" s="950">
        <v>656021</v>
      </c>
      <c r="R925" s="739" t="str">
        <f t="shared" si="55"/>
        <v>04</v>
      </c>
      <c r="S925" s="695" t="str">
        <f t="shared" si="56"/>
        <v>2017</v>
      </c>
      <c r="T925" s="695" t="str">
        <f>VLOOKUP(R925,ZemeData!$B$537:$C$548,2,0)</f>
        <v>IV</v>
      </c>
      <c r="U925" s="695" t="str">
        <f>VLOOKUP(O925,ZemeData!$B$524:$C$533,2,0)</f>
        <v xml:space="preserve"> ** Ostatní státy s vyspělou</v>
      </c>
      <c r="V925" s="721"/>
    </row>
    <row r="926" spans="1:22" ht="51" x14ac:dyDescent="0.2">
      <c r="A926" s="737" t="str">
        <f t="shared" si="51"/>
        <v xml:space="preserve">IV2017 * Společenství </v>
      </c>
      <c r="B926" s="977" t="s">
        <v>1486</v>
      </c>
      <c r="C926" s="973">
        <v>55</v>
      </c>
      <c r="D926" s="973" t="s">
        <v>1701</v>
      </c>
      <c r="E926" s="978">
        <v>1716356365</v>
      </c>
      <c r="F926" s="978">
        <v>621646</v>
      </c>
      <c r="G926" s="887" t="str">
        <f t="shared" si="52"/>
        <v>04</v>
      </c>
      <c r="H926" s="867" t="str">
        <f t="shared" si="53"/>
        <v>2017</v>
      </c>
      <c r="I926" s="867" t="str">
        <f>VLOOKUP(G926,ZemeData!$B$537:$C$548,2,0)</f>
        <v>IV</v>
      </c>
      <c r="J926" s="867" t="str">
        <f>VLOOKUP(D926,ZemeData!$E$524:$F$533,2,0)</f>
        <v xml:space="preserve"> * Společenství </v>
      </c>
      <c r="K926" s="868"/>
      <c r="L926" s="888" t="str">
        <f t="shared" si="54"/>
        <v xml:space="preserve">IV2017 * Společenství </v>
      </c>
      <c r="M926" s="979" t="s">
        <v>1486</v>
      </c>
      <c r="N926" s="963">
        <v>55</v>
      </c>
      <c r="O926" s="963" t="s">
        <v>1701</v>
      </c>
      <c r="P926" s="950">
        <v>68997220</v>
      </c>
      <c r="Q926" s="950">
        <v>408306</v>
      </c>
      <c r="R926" s="739" t="str">
        <f t="shared" si="55"/>
        <v>04</v>
      </c>
      <c r="S926" s="695" t="str">
        <f t="shared" si="56"/>
        <v>2017</v>
      </c>
      <c r="T926" s="695" t="str">
        <f>VLOOKUP(R926,ZemeData!$B$537:$C$548,2,0)</f>
        <v>IV</v>
      </c>
      <c r="U926" s="695" t="str">
        <f>VLOOKUP(O926,ZemeData!$B$524:$C$533,2,0)</f>
        <v xml:space="preserve"> * Společenství </v>
      </c>
      <c r="V926" s="721"/>
    </row>
    <row r="927" spans="1:22" x14ac:dyDescent="0.2">
      <c r="A927" s="737" t="str">
        <f t="shared" si="51"/>
        <v>IV2017 ** Státy EU 28</v>
      </c>
      <c r="B927" s="977" t="s">
        <v>1486</v>
      </c>
      <c r="C927" s="973">
        <v>56</v>
      </c>
      <c r="D927" s="973" t="s">
        <v>257</v>
      </c>
      <c r="E927" s="978">
        <v>3963117015</v>
      </c>
      <c r="F927" s="978">
        <v>7807438</v>
      </c>
      <c r="G927" s="887" t="str">
        <f t="shared" si="52"/>
        <v>04</v>
      </c>
      <c r="H927" s="867" t="str">
        <f t="shared" si="53"/>
        <v>2017</v>
      </c>
      <c r="I927" s="867" t="str">
        <f>VLOOKUP(G927,ZemeData!$B$537:$C$548,2,0)</f>
        <v>IV</v>
      </c>
      <c r="J927" s="867" t="str">
        <f>VLOOKUP(D927,ZemeData!$E$524:$F$533,2,0)</f>
        <v xml:space="preserve"> ** Státy EU 28</v>
      </c>
      <c r="K927" s="868"/>
      <c r="L927" s="888" t="str">
        <f t="shared" si="54"/>
        <v>IV2017 ** Státy EU 28</v>
      </c>
      <c r="M927" s="979" t="s">
        <v>1486</v>
      </c>
      <c r="N927" s="963">
        <v>56</v>
      </c>
      <c r="O927" s="963" t="s">
        <v>257</v>
      </c>
      <c r="P927" s="950">
        <v>5233506947</v>
      </c>
      <c r="Q927" s="950">
        <v>11186683</v>
      </c>
      <c r="R927" s="739" t="str">
        <f t="shared" si="55"/>
        <v>04</v>
      </c>
      <c r="S927" s="695" t="str">
        <f t="shared" si="56"/>
        <v>2017</v>
      </c>
      <c r="T927" s="695" t="str">
        <f>VLOOKUP(R927,ZemeData!$B$537:$C$548,2,0)</f>
        <v>IV</v>
      </c>
      <c r="U927" s="695" t="str">
        <f>VLOOKUP(O927,ZemeData!$B$524:$C$533,2,0)</f>
        <v xml:space="preserve"> ** Státy EU 28</v>
      </c>
      <c r="V927" s="721"/>
    </row>
    <row r="928" spans="1:22" ht="25.5" x14ac:dyDescent="0.2">
      <c r="A928" s="737" t="str">
        <f t="shared" si="51"/>
        <v xml:space="preserve">IV2017 * Státy s vyspělou tržní  </v>
      </c>
      <c r="B928" s="977" t="s">
        <v>1486</v>
      </c>
      <c r="C928" s="973">
        <v>58</v>
      </c>
      <c r="D928" s="973" t="s">
        <v>262</v>
      </c>
      <c r="E928" s="978">
        <v>4070243500</v>
      </c>
      <c r="F928" s="978">
        <v>8657641</v>
      </c>
      <c r="G928" s="887" t="str">
        <f t="shared" si="52"/>
        <v>04</v>
      </c>
      <c r="H928" s="867" t="str">
        <f t="shared" si="53"/>
        <v>2017</v>
      </c>
      <c r="I928" s="867" t="str">
        <f>VLOOKUP(G928,ZemeData!$B$537:$C$548,2,0)</f>
        <v>IV</v>
      </c>
      <c r="J928" s="867" t="str">
        <f>VLOOKUP(D928,ZemeData!$E$524:$F$533,2,0)</f>
        <v xml:space="preserve"> * Státy s vyspělou tržní  </v>
      </c>
      <c r="K928" s="868"/>
      <c r="L928" s="888" t="str">
        <f t="shared" si="54"/>
        <v xml:space="preserve">IV2017 * Státy s vyspělou tržní  </v>
      </c>
      <c r="M928" s="979" t="s">
        <v>1486</v>
      </c>
      <c r="N928" s="963">
        <v>58</v>
      </c>
      <c r="O928" s="963" t="s">
        <v>262</v>
      </c>
      <c r="P928" s="950">
        <v>5387272252</v>
      </c>
      <c r="Q928" s="950">
        <v>12098772</v>
      </c>
      <c r="R928" s="739" t="str">
        <f t="shared" si="55"/>
        <v>04</v>
      </c>
      <c r="S928" s="695" t="str">
        <f t="shared" si="56"/>
        <v>2017</v>
      </c>
      <c r="T928" s="695" t="str">
        <f>VLOOKUP(R928,ZemeData!$B$537:$C$548,2,0)</f>
        <v>IV</v>
      </c>
      <c r="U928" s="695" t="str">
        <f>VLOOKUP(O928,ZemeData!$B$524:$C$533,2,0)</f>
        <v xml:space="preserve"> * Státy s vyspělou tržní  </v>
      </c>
      <c r="V928" s="721"/>
    </row>
    <row r="929" spans="1:22" ht="25.5" x14ac:dyDescent="0.2">
      <c r="A929" s="737" t="str">
        <f t="shared" si="51"/>
        <v xml:space="preserve">IV2017 * Státy s </v>
      </c>
      <c r="B929" s="977" t="s">
        <v>1486</v>
      </c>
      <c r="C929" s="973">
        <v>59</v>
      </c>
      <c r="D929" s="973" t="s">
        <v>263</v>
      </c>
      <c r="E929" s="978">
        <v>23432593</v>
      </c>
      <c r="F929" s="978">
        <v>68752</v>
      </c>
      <c r="G929" s="887" t="str">
        <f t="shared" si="52"/>
        <v>04</v>
      </c>
      <c r="H929" s="867" t="str">
        <f t="shared" si="53"/>
        <v>2017</v>
      </c>
      <c r="I929" s="867" t="str">
        <f>VLOOKUP(G929,ZemeData!$B$537:$C$548,2,0)</f>
        <v>IV</v>
      </c>
      <c r="J929" s="867" t="str">
        <f>VLOOKUP(D929,ZemeData!$E$524:$F$533,2,0)</f>
        <v xml:space="preserve"> * Státy s </v>
      </c>
      <c r="K929" s="868"/>
      <c r="L929" s="888" t="str">
        <f t="shared" si="54"/>
        <v xml:space="preserve">IV2017 * Státy s </v>
      </c>
      <c r="M929" s="979" t="s">
        <v>1486</v>
      </c>
      <c r="N929" s="963">
        <v>59</v>
      </c>
      <c r="O929" s="963" t="s">
        <v>263</v>
      </c>
      <c r="P929" s="950">
        <v>29050639</v>
      </c>
      <c r="Q929" s="950">
        <v>77704</v>
      </c>
      <c r="R929" s="739" t="str">
        <f t="shared" si="55"/>
        <v>04</v>
      </c>
      <c r="S929" s="695" t="str">
        <f t="shared" si="56"/>
        <v>2017</v>
      </c>
      <c r="T929" s="695" t="str">
        <f>VLOOKUP(R929,ZemeData!$B$537:$C$548,2,0)</f>
        <v>IV</v>
      </c>
      <c r="U929" s="695" t="str">
        <f>VLOOKUP(O929,ZemeData!$B$524:$C$533,2,0)</f>
        <v xml:space="preserve"> * Státy s </v>
      </c>
      <c r="V929" s="721"/>
    </row>
    <row r="930" spans="1:22" x14ac:dyDescent="0.2">
      <c r="A930" s="737" t="str">
        <f t="shared" si="51"/>
        <v>V2017 * Nespecifikováno</v>
      </c>
      <c r="B930" s="977" t="s">
        <v>1493</v>
      </c>
      <c r="C930" s="973">
        <v>0</v>
      </c>
      <c r="D930" s="973" t="s">
        <v>258</v>
      </c>
      <c r="E930" s="978">
        <v>65508634</v>
      </c>
      <c r="F930" s="978">
        <v>70726</v>
      </c>
      <c r="G930" s="887" t="str">
        <f t="shared" si="52"/>
        <v>05</v>
      </c>
      <c r="H930" s="867" t="str">
        <f t="shared" si="53"/>
        <v>2017</v>
      </c>
      <c r="I930" s="867" t="str">
        <f>VLOOKUP(G930,ZemeData!$B$537:$C$548,2,0)</f>
        <v>V</v>
      </c>
      <c r="J930" s="867" t="str">
        <f>VLOOKUP(D930,ZemeData!$E$524:$F$533,2,0)</f>
        <v xml:space="preserve"> * Nespecifikováno</v>
      </c>
      <c r="K930" s="868"/>
      <c r="L930" s="888" t="str">
        <f t="shared" si="54"/>
        <v>V2017 * Nespecifikováno</v>
      </c>
      <c r="M930" s="979" t="s">
        <v>1493</v>
      </c>
      <c r="N930" s="963">
        <v>0</v>
      </c>
      <c r="O930" s="963" t="s">
        <v>258</v>
      </c>
      <c r="P930" s="950">
        <v>14180896</v>
      </c>
      <c r="Q930" s="950">
        <v>9890</v>
      </c>
      <c r="R930" s="739" t="str">
        <f t="shared" si="55"/>
        <v>05</v>
      </c>
      <c r="S930" s="695" t="str">
        <f t="shared" si="56"/>
        <v>2017</v>
      </c>
      <c r="T930" s="695" t="str">
        <f>VLOOKUP(R930,ZemeData!$B$537:$C$548,2,0)</f>
        <v>V</v>
      </c>
      <c r="U930" s="695" t="str">
        <f>VLOOKUP(O930,ZemeData!$B$524:$C$533,2,0)</f>
        <v xml:space="preserve"> * Nespecifikováno</v>
      </c>
      <c r="V930" s="721"/>
    </row>
    <row r="931" spans="1:22" x14ac:dyDescent="0.2">
      <c r="A931" s="737" t="str">
        <f t="shared" si="51"/>
        <v>V2017 ** Státy ESVO</v>
      </c>
      <c r="B931" s="977" t="s">
        <v>1493</v>
      </c>
      <c r="C931" s="973">
        <v>2</v>
      </c>
      <c r="D931" s="973" t="s">
        <v>254</v>
      </c>
      <c r="E931" s="978">
        <v>30142260</v>
      </c>
      <c r="F931" s="978">
        <v>163614</v>
      </c>
      <c r="G931" s="887" t="str">
        <f t="shared" si="52"/>
        <v>05</v>
      </c>
      <c r="H931" s="867" t="str">
        <f t="shared" si="53"/>
        <v>2017</v>
      </c>
      <c r="I931" s="867" t="str">
        <f>VLOOKUP(G931,ZemeData!$B$537:$C$548,2,0)</f>
        <v>V</v>
      </c>
      <c r="J931" s="867" t="str">
        <f>VLOOKUP(D931,ZemeData!$E$524:$F$533,2,0)</f>
        <v xml:space="preserve"> ** Státy ESVO</v>
      </c>
      <c r="K931" s="868"/>
      <c r="L931" s="888" t="str">
        <f t="shared" si="54"/>
        <v>V2017 ** Státy ESVO</v>
      </c>
      <c r="M931" s="979" t="s">
        <v>1493</v>
      </c>
      <c r="N931" s="963">
        <v>2</v>
      </c>
      <c r="O931" s="963" t="s">
        <v>254</v>
      </c>
      <c r="P931" s="950">
        <v>53637618</v>
      </c>
      <c r="Q931" s="950">
        <v>292791</v>
      </c>
      <c r="R931" s="739" t="str">
        <f t="shared" si="55"/>
        <v>05</v>
      </c>
      <c r="S931" s="695" t="str">
        <f t="shared" si="56"/>
        <v>2017</v>
      </c>
      <c r="T931" s="695" t="str">
        <f>VLOOKUP(R931,ZemeData!$B$537:$C$548,2,0)</f>
        <v>V</v>
      </c>
      <c r="U931" s="695" t="str">
        <f>VLOOKUP(O931,ZemeData!$B$524:$C$533,2,0)</f>
        <v xml:space="preserve"> ** Státy ESVO</v>
      </c>
      <c r="V931" s="721"/>
    </row>
    <row r="932" spans="1:22" x14ac:dyDescent="0.2">
      <c r="A932" s="737" t="str">
        <f t="shared" si="51"/>
        <v>V2017 Dovoz ze zemí OECD</v>
      </c>
      <c r="B932" s="977" t="s">
        <v>1493</v>
      </c>
      <c r="C932" s="973">
        <v>4</v>
      </c>
      <c r="D932" s="973" t="s">
        <v>255</v>
      </c>
      <c r="E932" s="978">
        <v>4580152190</v>
      </c>
      <c r="F932" s="978">
        <v>10301489</v>
      </c>
      <c r="G932" s="887" t="str">
        <f t="shared" si="52"/>
        <v>05</v>
      </c>
      <c r="H932" s="867" t="str">
        <f t="shared" si="53"/>
        <v>2017</v>
      </c>
      <c r="I932" s="867" t="str">
        <f>VLOOKUP(G932,ZemeData!$B$537:$C$548,2,0)</f>
        <v>V</v>
      </c>
      <c r="J932" s="867" t="str">
        <f>VLOOKUP(D932,ZemeData!$E$524:$F$533,2,0)</f>
        <v xml:space="preserve"> Dovoz ze zemí OECD</v>
      </c>
      <c r="K932" s="868"/>
      <c r="L932" s="888" t="str">
        <f t="shared" si="54"/>
        <v>V2017 Vývoz do zemí OECD</v>
      </c>
      <c r="M932" s="979" t="s">
        <v>1493</v>
      </c>
      <c r="N932" s="963">
        <v>4</v>
      </c>
      <c r="O932" s="963" t="s">
        <v>255</v>
      </c>
      <c r="P932" s="950">
        <v>5931361624</v>
      </c>
      <c r="Q932" s="950">
        <v>13664615</v>
      </c>
      <c r="R932" s="739" t="str">
        <f t="shared" si="55"/>
        <v>05</v>
      </c>
      <c r="S932" s="695" t="str">
        <f t="shared" si="56"/>
        <v>2017</v>
      </c>
      <c r="T932" s="695" t="str">
        <f>VLOOKUP(R932,ZemeData!$B$537:$C$548,2,0)</f>
        <v>V</v>
      </c>
      <c r="U932" s="695" t="str">
        <f>VLOOKUP(O932,ZemeData!$B$524:$C$533,2,0)</f>
        <v xml:space="preserve"> Vývoz do zemí OECD</v>
      </c>
      <c r="V932" s="721"/>
    </row>
    <row r="933" spans="1:22" x14ac:dyDescent="0.2">
      <c r="A933" s="737" t="str">
        <f t="shared" si="51"/>
        <v>V2017 * Ostatní */</v>
      </c>
      <c r="B933" s="977" t="s">
        <v>1493</v>
      </c>
      <c r="C933" s="973">
        <v>8</v>
      </c>
      <c r="D933" s="973" t="s">
        <v>259</v>
      </c>
      <c r="E933" s="978">
        <v>117597601</v>
      </c>
      <c r="F933" s="978">
        <v>1608711</v>
      </c>
      <c r="G933" s="887" t="str">
        <f t="shared" si="52"/>
        <v>05</v>
      </c>
      <c r="H933" s="867" t="str">
        <f t="shared" si="53"/>
        <v>2017</v>
      </c>
      <c r="I933" s="867" t="str">
        <f>VLOOKUP(G933,ZemeData!$B$537:$C$548,2,0)</f>
        <v>V</v>
      </c>
      <c r="J933" s="867" t="str">
        <f>VLOOKUP(D933,ZemeData!$E$524:$F$533,2,0)</f>
        <v xml:space="preserve"> * Ostatní */</v>
      </c>
      <c r="K933" s="868"/>
      <c r="L933" s="888" t="str">
        <f t="shared" si="54"/>
        <v>V2017 * Ostatní */</v>
      </c>
      <c r="M933" s="979" t="s">
        <v>1493</v>
      </c>
      <c r="N933" s="963">
        <v>8</v>
      </c>
      <c r="O933" s="963" t="s">
        <v>259</v>
      </c>
      <c r="P933" s="950">
        <v>30241539</v>
      </c>
      <c r="Q933" s="950">
        <v>221590</v>
      </c>
      <c r="R933" s="739" t="str">
        <f t="shared" si="55"/>
        <v>05</v>
      </c>
      <c r="S933" s="695" t="str">
        <f t="shared" si="56"/>
        <v>2017</v>
      </c>
      <c r="T933" s="695" t="str">
        <f>VLOOKUP(R933,ZemeData!$B$537:$C$548,2,0)</f>
        <v>V</v>
      </c>
      <c r="U933" s="695" t="str">
        <f>VLOOKUP(O933,ZemeData!$B$524:$C$533,2,0)</f>
        <v xml:space="preserve"> * Ostatní */</v>
      </c>
      <c r="V933" s="721"/>
    </row>
    <row r="934" spans="1:22" ht="25.5" x14ac:dyDescent="0.2">
      <c r="A934" s="737" t="str">
        <f t="shared" si="51"/>
        <v>V2017 * Rozvojové země</v>
      </c>
      <c r="B934" s="977" t="s">
        <v>1493</v>
      </c>
      <c r="C934" s="973">
        <v>10</v>
      </c>
      <c r="D934" s="973" t="s">
        <v>260</v>
      </c>
      <c r="E934" s="978">
        <v>223214520</v>
      </c>
      <c r="F934" s="978">
        <v>1107361</v>
      </c>
      <c r="G934" s="887" t="str">
        <f t="shared" si="52"/>
        <v>05</v>
      </c>
      <c r="H934" s="867" t="str">
        <f t="shared" si="53"/>
        <v>2017</v>
      </c>
      <c r="I934" s="867" t="str">
        <f>VLOOKUP(G934,ZemeData!$B$537:$C$548,2,0)</f>
        <v>V</v>
      </c>
      <c r="J934" s="867" t="str">
        <f>VLOOKUP(D934,ZemeData!$E$524:$F$533,2,0)</f>
        <v xml:space="preserve"> * Rozvojové země</v>
      </c>
      <c r="K934" s="868"/>
      <c r="L934" s="888" t="str">
        <f t="shared" si="54"/>
        <v>V2017 * Rozvojové země</v>
      </c>
      <c r="M934" s="979" t="s">
        <v>1493</v>
      </c>
      <c r="N934" s="963">
        <v>10</v>
      </c>
      <c r="O934" s="963" t="s">
        <v>260</v>
      </c>
      <c r="P934" s="950">
        <v>102410745</v>
      </c>
      <c r="Q934" s="950">
        <v>631720</v>
      </c>
      <c r="R934" s="739" t="str">
        <f t="shared" si="55"/>
        <v>05</v>
      </c>
      <c r="S934" s="695" t="str">
        <f t="shared" si="56"/>
        <v>2017</v>
      </c>
      <c r="T934" s="695" t="str">
        <f>VLOOKUP(R934,ZemeData!$B$537:$C$548,2,0)</f>
        <v>V</v>
      </c>
      <c r="U934" s="695" t="str">
        <f>VLOOKUP(O934,ZemeData!$B$524:$C$533,2,0)</f>
        <v xml:space="preserve"> * Rozvojové země</v>
      </c>
      <c r="V934" s="721"/>
    </row>
    <row r="935" spans="1:22" ht="25.5" x14ac:dyDescent="0.2">
      <c r="A935" s="737" t="str">
        <f t="shared" si="51"/>
        <v>V2017 ** Ostatní státy s vyspělou</v>
      </c>
      <c r="B935" s="977" t="s">
        <v>1493</v>
      </c>
      <c r="C935" s="973">
        <v>32</v>
      </c>
      <c r="D935" s="973" t="s">
        <v>256</v>
      </c>
      <c r="E935" s="978">
        <v>111888287</v>
      </c>
      <c r="F935" s="978">
        <v>916761</v>
      </c>
      <c r="G935" s="887" t="str">
        <f t="shared" si="52"/>
        <v>05</v>
      </c>
      <c r="H935" s="867" t="str">
        <f t="shared" si="53"/>
        <v>2017</v>
      </c>
      <c r="I935" s="867" t="str">
        <f>VLOOKUP(G935,ZemeData!$B$537:$C$548,2,0)</f>
        <v>V</v>
      </c>
      <c r="J935" s="867" t="str">
        <f>VLOOKUP(D935,ZemeData!$E$524:$F$533,2,0)</f>
        <v xml:space="preserve"> ** Ostatní státy s vyspělou</v>
      </c>
      <c r="K935" s="868"/>
      <c r="L935" s="888" t="str">
        <f t="shared" si="54"/>
        <v>V2017 ** Ostatní státy s vyspělou</v>
      </c>
      <c r="M935" s="979" t="s">
        <v>1493</v>
      </c>
      <c r="N935" s="963">
        <v>32</v>
      </c>
      <c r="O935" s="963" t="s">
        <v>256</v>
      </c>
      <c r="P935" s="950">
        <v>130766649</v>
      </c>
      <c r="Q935" s="950">
        <v>812861</v>
      </c>
      <c r="R935" s="739" t="str">
        <f t="shared" si="55"/>
        <v>05</v>
      </c>
      <c r="S935" s="695" t="str">
        <f t="shared" si="56"/>
        <v>2017</v>
      </c>
      <c r="T935" s="695" t="str">
        <f>VLOOKUP(R935,ZemeData!$B$537:$C$548,2,0)</f>
        <v>V</v>
      </c>
      <c r="U935" s="695" t="str">
        <f>VLOOKUP(O935,ZemeData!$B$524:$C$533,2,0)</f>
        <v xml:space="preserve"> ** Ostatní státy s vyspělou</v>
      </c>
      <c r="V935" s="721"/>
    </row>
    <row r="936" spans="1:22" ht="51" x14ac:dyDescent="0.2">
      <c r="A936" s="737" t="str">
        <f t="shared" si="51"/>
        <v xml:space="preserve">V2017 * Společenství </v>
      </c>
      <c r="B936" s="977" t="s">
        <v>1493</v>
      </c>
      <c r="C936" s="973">
        <v>55</v>
      </c>
      <c r="D936" s="973" t="s">
        <v>1701</v>
      </c>
      <c r="E936" s="978">
        <v>1968845054</v>
      </c>
      <c r="F936" s="978">
        <v>705137</v>
      </c>
      <c r="G936" s="887" t="str">
        <f t="shared" si="52"/>
        <v>05</v>
      </c>
      <c r="H936" s="867" t="str">
        <f t="shared" si="53"/>
        <v>2017</v>
      </c>
      <c r="I936" s="867" t="str">
        <f>VLOOKUP(G936,ZemeData!$B$537:$C$548,2,0)</f>
        <v>V</v>
      </c>
      <c r="J936" s="867" t="str">
        <f>VLOOKUP(D936,ZemeData!$E$524:$F$533,2,0)</f>
        <v xml:space="preserve"> * Společenství </v>
      </c>
      <c r="K936" s="868"/>
      <c r="L936" s="888" t="str">
        <f t="shared" si="54"/>
        <v xml:space="preserve">V2017 * Společenství </v>
      </c>
      <c r="M936" s="979" t="s">
        <v>1493</v>
      </c>
      <c r="N936" s="963">
        <v>55</v>
      </c>
      <c r="O936" s="963" t="s">
        <v>1701</v>
      </c>
      <c r="P936" s="950">
        <v>79642800</v>
      </c>
      <c r="Q936" s="950">
        <v>448716</v>
      </c>
      <c r="R936" s="739" t="str">
        <f t="shared" si="55"/>
        <v>05</v>
      </c>
      <c r="S936" s="695" t="str">
        <f t="shared" si="56"/>
        <v>2017</v>
      </c>
      <c r="T936" s="695" t="str">
        <f>VLOOKUP(R936,ZemeData!$B$537:$C$548,2,0)</f>
        <v>V</v>
      </c>
      <c r="U936" s="695" t="str">
        <f>VLOOKUP(O936,ZemeData!$B$524:$C$533,2,0)</f>
        <v xml:space="preserve"> * Společenství </v>
      </c>
      <c r="V936" s="721"/>
    </row>
    <row r="937" spans="1:22" x14ac:dyDescent="0.2">
      <c r="A937" s="737" t="str">
        <f t="shared" si="51"/>
        <v>V2017 ** Státy EU 28</v>
      </c>
      <c r="B937" s="977" t="s">
        <v>1493</v>
      </c>
      <c r="C937" s="973">
        <v>56</v>
      </c>
      <c r="D937" s="973" t="s">
        <v>257</v>
      </c>
      <c r="E937" s="978">
        <v>4459528198</v>
      </c>
      <c r="F937" s="978">
        <v>9122891</v>
      </c>
      <c r="G937" s="887" t="str">
        <f t="shared" si="52"/>
        <v>05</v>
      </c>
      <c r="H937" s="867" t="str">
        <f t="shared" si="53"/>
        <v>2017</v>
      </c>
      <c r="I937" s="867" t="str">
        <f>VLOOKUP(G937,ZemeData!$B$537:$C$548,2,0)</f>
        <v>V</v>
      </c>
      <c r="J937" s="867" t="str">
        <f>VLOOKUP(D937,ZemeData!$E$524:$F$533,2,0)</f>
        <v xml:space="preserve"> ** Státy EU 28</v>
      </c>
      <c r="K937" s="868"/>
      <c r="L937" s="888" t="str">
        <f t="shared" si="54"/>
        <v>V2017 ** Státy EU 28</v>
      </c>
      <c r="M937" s="979" t="s">
        <v>1493</v>
      </c>
      <c r="N937" s="963">
        <v>56</v>
      </c>
      <c r="O937" s="963" t="s">
        <v>257</v>
      </c>
      <c r="P937" s="950">
        <v>5875865106</v>
      </c>
      <c r="Q937" s="950">
        <v>12909595</v>
      </c>
      <c r="R937" s="739" t="str">
        <f t="shared" si="55"/>
        <v>05</v>
      </c>
      <c r="S937" s="695" t="str">
        <f t="shared" si="56"/>
        <v>2017</v>
      </c>
      <c r="T937" s="695" t="str">
        <f>VLOOKUP(R937,ZemeData!$B$537:$C$548,2,0)</f>
        <v>V</v>
      </c>
      <c r="U937" s="695" t="str">
        <f>VLOOKUP(O937,ZemeData!$B$524:$C$533,2,0)</f>
        <v xml:space="preserve"> ** Státy EU 28</v>
      </c>
      <c r="V937" s="721"/>
    </row>
    <row r="938" spans="1:22" ht="25.5" x14ac:dyDescent="0.2">
      <c r="A938" s="737" t="str">
        <f t="shared" si="51"/>
        <v xml:space="preserve">V2017 * Státy s vyspělou tržní  </v>
      </c>
      <c r="B938" s="977" t="s">
        <v>1493</v>
      </c>
      <c r="C938" s="973">
        <v>58</v>
      </c>
      <c r="D938" s="973" t="s">
        <v>262</v>
      </c>
      <c r="E938" s="978">
        <v>4601558744</v>
      </c>
      <c r="F938" s="978">
        <v>10203267</v>
      </c>
      <c r="G938" s="887" t="str">
        <f t="shared" si="52"/>
        <v>05</v>
      </c>
      <c r="H938" s="867" t="str">
        <f t="shared" si="53"/>
        <v>2017</v>
      </c>
      <c r="I938" s="867" t="str">
        <f>VLOOKUP(G938,ZemeData!$B$537:$C$548,2,0)</f>
        <v>V</v>
      </c>
      <c r="J938" s="867" t="str">
        <f>VLOOKUP(D938,ZemeData!$E$524:$F$533,2,0)</f>
        <v xml:space="preserve"> * Státy s vyspělou tržní  </v>
      </c>
      <c r="K938" s="868"/>
      <c r="L938" s="888" t="str">
        <f t="shared" si="54"/>
        <v xml:space="preserve">V2017 * Státy s vyspělou tržní  </v>
      </c>
      <c r="M938" s="979" t="s">
        <v>1493</v>
      </c>
      <c r="N938" s="963">
        <v>58</v>
      </c>
      <c r="O938" s="963" t="s">
        <v>262</v>
      </c>
      <c r="P938" s="950">
        <v>6060269373</v>
      </c>
      <c r="Q938" s="950">
        <v>14015247</v>
      </c>
      <c r="R938" s="739" t="str">
        <f t="shared" si="55"/>
        <v>05</v>
      </c>
      <c r="S938" s="695" t="str">
        <f t="shared" si="56"/>
        <v>2017</v>
      </c>
      <c r="T938" s="695" t="str">
        <f>VLOOKUP(R938,ZemeData!$B$537:$C$548,2,0)</f>
        <v>V</v>
      </c>
      <c r="U938" s="695" t="str">
        <f>VLOOKUP(O938,ZemeData!$B$524:$C$533,2,0)</f>
        <v xml:space="preserve"> * Státy s vyspělou tržní  </v>
      </c>
      <c r="V938" s="721"/>
    </row>
    <row r="939" spans="1:22" ht="25.5" x14ac:dyDescent="0.2">
      <c r="A939" s="737" t="str">
        <f t="shared" si="51"/>
        <v xml:space="preserve">V2017 * Státy s </v>
      </c>
      <c r="B939" s="977" t="s">
        <v>1493</v>
      </c>
      <c r="C939" s="973">
        <v>59</v>
      </c>
      <c r="D939" s="973" t="s">
        <v>263</v>
      </c>
      <c r="E939" s="978">
        <v>27286006</v>
      </c>
      <c r="F939" s="978">
        <v>74434</v>
      </c>
      <c r="G939" s="887" t="str">
        <f t="shared" si="52"/>
        <v>05</v>
      </c>
      <c r="H939" s="867" t="str">
        <f t="shared" si="53"/>
        <v>2017</v>
      </c>
      <c r="I939" s="867" t="str">
        <f>VLOOKUP(G939,ZemeData!$B$537:$C$548,2,0)</f>
        <v>V</v>
      </c>
      <c r="J939" s="867" t="str">
        <f>VLOOKUP(D939,ZemeData!$E$524:$F$533,2,0)</f>
        <v xml:space="preserve"> * Státy s </v>
      </c>
      <c r="K939" s="868"/>
      <c r="L939" s="888" t="str">
        <f t="shared" si="54"/>
        <v xml:space="preserve">V2017 * Státy s </v>
      </c>
      <c r="M939" s="979" t="s">
        <v>1493</v>
      </c>
      <c r="N939" s="963">
        <v>59</v>
      </c>
      <c r="O939" s="963" t="s">
        <v>263</v>
      </c>
      <c r="P939" s="950">
        <v>35215204</v>
      </c>
      <c r="Q939" s="950">
        <v>89425</v>
      </c>
      <c r="R939" s="739" t="str">
        <f t="shared" si="55"/>
        <v>05</v>
      </c>
      <c r="S939" s="695" t="str">
        <f t="shared" si="56"/>
        <v>2017</v>
      </c>
      <c r="T939" s="695" t="str">
        <f>VLOOKUP(R939,ZemeData!$B$537:$C$548,2,0)</f>
        <v>V</v>
      </c>
      <c r="U939" s="695" t="str">
        <f>VLOOKUP(O939,ZemeData!$B$524:$C$533,2,0)</f>
        <v xml:space="preserve"> * Státy s </v>
      </c>
      <c r="V939" s="721"/>
    </row>
    <row r="940" spans="1:22" x14ac:dyDescent="0.2">
      <c r="A940" s="737" t="str">
        <f t="shared" si="51"/>
        <v>VI2017 * Nespecifikováno</v>
      </c>
      <c r="B940" s="977" t="s">
        <v>1494</v>
      </c>
      <c r="C940" s="973">
        <v>0</v>
      </c>
      <c r="D940" s="973" t="s">
        <v>258</v>
      </c>
      <c r="E940" s="978">
        <v>54901052</v>
      </c>
      <c r="F940" s="978">
        <v>75515</v>
      </c>
      <c r="G940" s="887" t="str">
        <f t="shared" si="52"/>
        <v>06</v>
      </c>
      <c r="H940" s="867" t="str">
        <f t="shared" si="53"/>
        <v>2017</v>
      </c>
      <c r="I940" s="867" t="str">
        <f>VLOOKUP(G940,ZemeData!$B$537:$C$548,2,0)</f>
        <v>VI</v>
      </c>
      <c r="J940" s="867" t="str">
        <f>VLOOKUP(D940,ZemeData!$E$524:$F$533,2,0)</f>
        <v xml:space="preserve"> * Nespecifikováno</v>
      </c>
      <c r="K940" s="868"/>
      <c r="L940" s="888" t="str">
        <f t="shared" si="54"/>
        <v>VI2017 * Nespecifikováno</v>
      </c>
      <c r="M940" s="979" t="s">
        <v>1494</v>
      </c>
      <c r="N940" s="963">
        <v>0</v>
      </c>
      <c r="O940" s="963" t="s">
        <v>258</v>
      </c>
      <c r="P940" s="950">
        <v>20233273</v>
      </c>
      <c r="Q940" s="950">
        <v>16670</v>
      </c>
      <c r="R940" s="739" t="str">
        <f t="shared" si="55"/>
        <v>06</v>
      </c>
      <c r="S940" s="695" t="str">
        <f t="shared" si="56"/>
        <v>2017</v>
      </c>
      <c r="T940" s="695" t="str">
        <f>VLOOKUP(R940,ZemeData!$B$537:$C$548,2,0)</f>
        <v>VI</v>
      </c>
      <c r="U940" s="695" t="str">
        <f>VLOOKUP(O940,ZemeData!$B$524:$C$533,2,0)</f>
        <v xml:space="preserve"> * Nespecifikováno</v>
      </c>
      <c r="V940" s="721"/>
    </row>
    <row r="941" spans="1:22" x14ac:dyDescent="0.2">
      <c r="A941" s="737" t="str">
        <f t="shared" si="51"/>
        <v>VI2017 ** Státy ESVO</v>
      </c>
      <c r="B941" s="977" t="s">
        <v>1494</v>
      </c>
      <c r="C941" s="973">
        <v>2</v>
      </c>
      <c r="D941" s="973" t="s">
        <v>254</v>
      </c>
      <c r="E941" s="978">
        <v>29217514</v>
      </c>
      <c r="F941" s="978">
        <v>168734</v>
      </c>
      <c r="G941" s="887" t="str">
        <f t="shared" si="52"/>
        <v>06</v>
      </c>
      <c r="H941" s="867" t="str">
        <f t="shared" si="53"/>
        <v>2017</v>
      </c>
      <c r="I941" s="867" t="str">
        <f>VLOOKUP(G941,ZemeData!$B$537:$C$548,2,0)</f>
        <v>VI</v>
      </c>
      <c r="J941" s="867" t="str">
        <f>VLOOKUP(D941,ZemeData!$E$524:$F$533,2,0)</f>
        <v xml:space="preserve"> ** Státy ESVO</v>
      </c>
      <c r="K941" s="868"/>
      <c r="L941" s="888" t="str">
        <f t="shared" si="54"/>
        <v>VI2017 ** Státy ESVO</v>
      </c>
      <c r="M941" s="979" t="s">
        <v>1494</v>
      </c>
      <c r="N941" s="963">
        <v>2</v>
      </c>
      <c r="O941" s="963" t="s">
        <v>254</v>
      </c>
      <c r="P941" s="950">
        <v>53554598</v>
      </c>
      <c r="Q941" s="950">
        <v>299248</v>
      </c>
      <c r="R941" s="739" t="str">
        <f t="shared" si="55"/>
        <v>06</v>
      </c>
      <c r="S941" s="695" t="str">
        <f t="shared" si="56"/>
        <v>2017</v>
      </c>
      <c r="T941" s="695" t="str">
        <f>VLOOKUP(R941,ZemeData!$B$537:$C$548,2,0)</f>
        <v>VI</v>
      </c>
      <c r="U941" s="695" t="str">
        <f>VLOOKUP(O941,ZemeData!$B$524:$C$533,2,0)</f>
        <v xml:space="preserve"> ** Státy ESVO</v>
      </c>
      <c r="V941" s="721"/>
    </row>
    <row r="942" spans="1:22" x14ac:dyDescent="0.2">
      <c r="A942" s="737" t="str">
        <f t="shared" si="51"/>
        <v>VI2017 Dovoz ze zemí OECD</v>
      </c>
      <c r="B942" s="977" t="s">
        <v>1494</v>
      </c>
      <c r="C942" s="973">
        <v>4</v>
      </c>
      <c r="D942" s="973" t="s">
        <v>255</v>
      </c>
      <c r="E942" s="978">
        <v>4644341979</v>
      </c>
      <c r="F942" s="978">
        <v>10374969</v>
      </c>
      <c r="G942" s="887" t="str">
        <f t="shared" si="52"/>
        <v>06</v>
      </c>
      <c r="H942" s="867" t="str">
        <f t="shared" si="53"/>
        <v>2017</v>
      </c>
      <c r="I942" s="867" t="str">
        <f>VLOOKUP(G942,ZemeData!$B$537:$C$548,2,0)</f>
        <v>VI</v>
      </c>
      <c r="J942" s="867" t="str">
        <f>VLOOKUP(D942,ZemeData!$E$524:$F$533,2,0)</f>
        <v xml:space="preserve"> Dovoz ze zemí OECD</v>
      </c>
      <c r="K942" s="868"/>
      <c r="L942" s="888" t="str">
        <f t="shared" si="54"/>
        <v>VI2017 Vývoz do zemí OECD</v>
      </c>
      <c r="M942" s="979" t="s">
        <v>1494</v>
      </c>
      <c r="N942" s="963">
        <v>4</v>
      </c>
      <c r="O942" s="963" t="s">
        <v>255</v>
      </c>
      <c r="P942" s="950">
        <v>5760616262</v>
      </c>
      <c r="Q942" s="950">
        <v>13976495</v>
      </c>
      <c r="R942" s="739" t="str">
        <f t="shared" si="55"/>
        <v>06</v>
      </c>
      <c r="S942" s="695" t="str">
        <f t="shared" si="56"/>
        <v>2017</v>
      </c>
      <c r="T942" s="695" t="str">
        <f>VLOOKUP(R942,ZemeData!$B$537:$C$548,2,0)</f>
        <v>VI</v>
      </c>
      <c r="U942" s="695" t="str">
        <f>VLOOKUP(O942,ZemeData!$B$524:$C$533,2,0)</f>
        <v xml:space="preserve"> Vývoz do zemí OECD</v>
      </c>
      <c r="V942" s="721"/>
    </row>
    <row r="943" spans="1:22" x14ac:dyDescent="0.2">
      <c r="A943" s="737" t="str">
        <f t="shared" si="51"/>
        <v>VI2017 * Ostatní */</v>
      </c>
      <c r="B943" s="977" t="s">
        <v>1494</v>
      </c>
      <c r="C943" s="973">
        <v>8</v>
      </c>
      <c r="D943" s="973" t="s">
        <v>259</v>
      </c>
      <c r="E943" s="978">
        <v>114018379</v>
      </c>
      <c r="F943" s="978">
        <v>1637984</v>
      </c>
      <c r="G943" s="887" t="str">
        <f t="shared" si="52"/>
        <v>06</v>
      </c>
      <c r="H943" s="867" t="str">
        <f t="shared" si="53"/>
        <v>2017</v>
      </c>
      <c r="I943" s="867" t="str">
        <f>VLOOKUP(G943,ZemeData!$B$537:$C$548,2,0)</f>
        <v>VI</v>
      </c>
      <c r="J943" s="867" t="str">
        <f>VLOOKUP(D943,ZemeData!$E$524:$F$533,2,0)</f>
        <v xml:space="preserve"> * Ostatní */</v>
      </c>
      <c r="K943" s="868"/>
      <c r="L943" s="888" t="str">
        <f t="shared" si="54"/>
        <v>VI2017 * Ostatní */</v>
      </c>
      <c r="M943" s="979" t="s">
        <v>1494</v>
      </c>
      <c r="N943" s="963">
        <v>8</v>
      </c>
      <c r="O943" s="963" t="s">
        <v>259</v>
      </c>
      <c r="P943" s="950">
        <v>30158617</v>
      </c>
      <c r="Q943" s="950">
        <v>244053</v>
      </c>
      <c r="R943" s="739" t="str">
        <f t="shared" si="55"/>
        <v>06</v>
      </c>
      <c r="S943" s="695" t="str">
        <f t="shared" si="56"/>
        <v>2017</v>
      </c>
      <c r="T943" s="695" t="str">
        <f>VLOOKUP(R943,ZemeData!$B$537:$C$548,2,0)</f>
        <v>VI</v>
      </c>
      <c r="U943" s="695" t="str">
        <f>VLOOKUP(O943,ZemeData!$B$524:$C$533,2,0)</f>
        <v xml:space="preserve"> * Ostatní */</v>
      </c>
      <c r="V943" s="721"/>
    </row>
    <row r="944" spans="1:22" ht="25.5" x14ac:dyDescent="0.2">
      <c r="A944" s="737" t="str">
        <f t="shared" si="51"/>
        <v>VI2017 * Rozvojové země</v>
      </c>
      <c r="B944" s="977" t="s">
        <v>1494</v>
      </c>
      <c r="C944" s="973">
        <v>10</v>
      </c>
      <c r="D944" s="973" t="s">
        <v>260</v>
      </c>
      <c r="E944" s="978">
        <v>215381792</v>
      </c>
      <c r="F944" s="978">
        <v>1062300</v>
      </c>
      <c r="G944" s="887" t="str">
        <f t="shared" si="52"/>
        <v>06</v>
      </c>
      <c r="H944" s="867" t="str">
        <f t="shared" si="53"/>
        <v>2017</v>
      </c>
      <c r="I944" s="867" t="str">
        <f>VLOOKUP(G944,ZemeData!$B$537:$C$548,2,0)</f>
        <v>VI</v>
      </c>
      <c r="J944" s="867" t="str">
        <f>VLOOKUP(D944,ZemeData!$E$524:$F$533,2,0)</f>
        <v xml:space="preserve"> * Rozvojové země</v>
      </c>
      <c r="K944" s="868"/>
      <c r="L944" s="888" t="str">
        <f t="shared" si="54"/>
        <v>VI2017 * Rozvojové země</v>
      </c>
      <c r="M944" s="979" t="s">
        <v>1494</v>
      </c>
      <c r="N944" s="963">
        <v>10</v>
      </c>
      <c r="O944" s="963" t="s">
        <v>260</v>
      </c>
      <c r="P944" s="950">
        <v>120267688</v>
      </c>
      <c r="Q944" s="950">
        <v>666829</v>
      </c>
      <c r="R944" s="739" t="str">
        <f t="shared" si="55"/>
        <v>06</v>
      </c>
      <c r="S944" s="695" t="str">
        <f t="shared" si="56"/>
        <v>2017</v>
      </c>
      <c r="T944" s="695" t="str">
        <f>VLOOKUP(R944,ZemeData!$B$537:$C$548,2,0)</f>
        <v>VI</v>
      </c>
      <c r="U944" s="695" t="str">
        <f>VLOOKUP(O944,ZemeData!$B$524:$C$533,2,0)</f>
        <v xml:space="preserve"> * Rozvojové země</v>
      </c>
      <c r="V944" s="721"/>
    </row>
    <row r="945" spans="1:22" ht="25.5" x14ac:dyDescent="0.2">
      <c r="A945" s="737" t="str">
        <f t="shared" si="51"/>
        <v>VI2017 ** Ostatní státy s vyspělou</v>
      </c>
      <c r="B945" s="977" t="s">
        <v>1494</v>
      </c>
      <c r="C945" s="973">
        <v>32</v>
      </c>
      <c r="D945" s="973" t="s">
        <v>256</v>
      </c>
      <c r="E945" s="978">
        <v>96865526</v>
      </c>
      <c r="F945" s="978">
        <v>804088</v>
      </c>
      <c r="G945" s="887" t="str">
        <f t="shared" si="52"/>
        <v>06</v>
      </c>
      <c r="H945" s="867" t="str">
        <f t="shared" si="53"/>
        <v>2017</v>
      </c>
      <c r="I945" s="867" t="str">
        <f>VLOOKUP(G945,ZemeData!$B$537:$C$548,2,0)</f>
        <v>VI</v>
      </c>
      <c r="J945" s="867" t="str">
        <f>VLOOKUP(D945,ZemeData!$E$524:$F$533,2,0)</f>
        <v xml:space="preserve"> ** Ostatní státy s vyspělou</v>
      </c>
      <c r="K945" s="868"/>
      <c r="L945" s="888" t="str">
        <f t="shared" si="54"/>
        <v>VI2017 ** Ostatní státy s vyspělou</v>
      </c>
      <c r="M945" s="979" t="s">
        <v>1494</v>
      </c>
      <c r="N945" s="963">
        <v>32</v>
      </c>
      <c r="O945" s="963" t="s">
        <v>256</v>
      </c>
      <c r="P945" s="950">
        <v>111407212</v>
      </c>
      <c r="Q945" s="950">
        <v>798900</v>
      </c>
      <c r="R945" s="739" t="str">
        <f t="shared" si="55"/>
        <v>06</v>
      </c>
      <c r="S945" s="695" t="str">
        <f t="shared" si="56"/>
        <v>2017</v>
      </c>
      <c r="T945" s="695" t="str">
        <f>VLOOKUP(R945,ZemeData!$B$537:$C$548,2,0)</f>
        <v>VI</v>
      </c>
      <c r="U945" s="695" t="str">
        <f>VLOOKUP(O945,ZemeData!$B$524:$C$533,2,0)</f>
        <v xml:space="preserve"> ** Ostatní státy s vyspělou</v>
      </c>
      <c r="V945" s="721"/>
    </row>
    <row r="946" spans="1:22" ht="51" x14ac:dyDescent="0.2">
      <c r="A946" s="737" t="str">
        <f t="shared" si="51"/>
        <v xml:space="preserve">VI2017 * Společenství </v>
      </c>
      <c r="B946" s="977" t="s">
        <v>1494</v>
      </c>
      <c r="C946" s="973">
        <v>55</v>
      </c>
      <c r="D946" s="973" t="s">
        <v>1701</v>
      </c>
      <c r="E946" s="978">
        <v>2157216881</v>
      </c>
      <c r="F946" s="978">
        <v>772141</v>
      </c>
      <c r="G946" s="887" t="str">
        <f t="shared" si="52"/>
        <v>06</v>
      </c>
      <c r="H946" s="867" t="str">
        <f t="shared" si="53"/>
        <v>2017</v>
      </c>
      <c r="I946" s="867" t="str">
        <f>VLOOKUP(G946,ZemeData!$B$537:$C$548,2,0)</f>
        <v>VI</v>
      </c>
      <c r="J946" s="867" t="str">
        <f>VLOOKUP(D946,ZemeData!$E$524:$F$533,2,0)</f>
        <v xml:space="preserve"> * Společenství </v>
      </c>
      <c r="K946" s="868"/>
      <c r="L946" s="888" t="str">
        <f t="shared" si="54"/>
        <v xml:space="preserve">VI2017 * Společenství </v>
      </c>
      <c r="M946" s="979" t="s">
        <v>1494</v>
      </c>
      <c r="N946" s="963">
        <v>55</v>
      </c>
      <c r="O946" s="963" t="s">
        <v>1701</v>
      </c>
      <c r="P946" s="950">
        <v>89154514</v>
      </c>
      <c r="Q946" s="950">
        <v>480244</v>
      </c>
      <c r="R946" s="739" t="str">
        <f t="shared" si="55"/>
        <v>06</v>
      </c>
      <c r="S946" s="695" t="str">
        <f t="shared" si="56"/>
        <v>2017</v>
      </c>
      <c r="T946" s="695" t="str">
        <f>VLOOKUP(R946,ZemeData!$B$537:$C$548,2,0)</f>
        <v>VI</v>
      </c>
      <c r="U946" s="695" t="str">
        <f>VLOOKUP(O946,ZemeData!$B$524:$C$533,2,0)</f>
        <v xml:space="preserve"> * Společenství </v>
      </c>
      <c r="V946" s="721"/>
    </row>
    <row r="947" spans="1:22" x14ac:dyDescent="0.2">
      <c r="A947" s="737" t="str">
        <f t="shared" si="51"/>
        <v>VI2017 ** Státy EU 28</v>
      </c>
      <c r="B947" s="977" t="s">
        <v>1494</v>
      </c>
      <c r="C947" s="973">
        <v>56</v>
      </c>
      <c r="D947" s="973" t="s">
        <v>257</v>
      </c>
      <c r="E947" s="978">
        <v>4540858473</v>
      </c>
      <c r="F947" s="978">
        <v>9301189</v>
      </c>
      <c r="G947" s="887" t="str">
        <f t="shared" si="52"/>
        <v>06</v>
      </c>
      <c r="H947" s="867" t="str">
        <f t="shared" si="53"/>
        <v>2017</v>
      </c>
      <c r="I947" s="867" t="str">
        <f>VLOOKUP(G947,ZemeData!$B$537:$C$548,2,0)</f>
        <v>VI</v>
      </c>
      <c r="J947" s="867" t="str">
        <f>VLOOKUP(D947,ZemeData!$E$524:$F$533,2,0)</f>
        <v xml:space="preserve"> ** Státy EU 28</v>
      </c>
      <c r="K947" s="868"/>
      <c r="L947" s="888" t="str">
        <f t="shared" si="54"/>
        <v>VI2017 ** Státy EU 28</v>
      </c>
      <c r="M947" s="979" t="s">
        <v>1494</v>
      </c>
      <c r="N947" s="963">
        <v>56</v>
      </c>
      <c r="O947" s="963" t="s">
        <v>257</v>
      </c>
      <c r="P947" s="950">
        <v>5725512295</v>
      </c>
      <c r="Q947" s="950">
        <v>13257583</v>
      </c>
      <c r="R947" s="739" t="str">
        <f t="shared" si="55"/>
        <v>06</v>
      </c>
      <c r="S947" s="695" t="str">
        <f t="shared" si="56"/>
        <v>2017</v>
      </c>
      <c r="T947" s="695" t="str">
        <f>VLOOKUP(R947,ZemeData!$B$537:$C$548,2,0)</f>
        <v>VI</v>
      </c>
      <c r="U947" s="695" t="str">
        <f>VLOOKUP(O947,ZemeData!$B$524:$C$533,2,0)</f>
        <v xml:space="preserve"> ** Státy EU 28</v>
      </c>
      <c r="V947" s="721"/>
    </row>
    <row r="948" spans="1:22" ht="25.5" x14ac:dyDescent="0.2">
      <c r="A948" s="737" t="str">
        <f t="shared" si="51"/>
        <v xml:space="preserve">VI2017 * Státy s vyspělou tržní  </v>
      </c>
      <c r="B948" s="977" t="s">
        <v>1494</v>
      </c>
      <c r="C948" s="973">
        <v>58</v>
      </c>
      <c r="D948" s="973" t="s">
        <v>262</v>
      </c>
      <c r="E948" s="978">
        <v>4666941513</v>
      </c>
      <c r="F948" s="978">
        <v>10274011</v>
      </c>
      <c r="G948" s="887" t="str">
        <f t="shared" si="52"/>
        <v>06</v>
      </c>
      <c r="H948" s="867" t="str">
        <f t="shared" si="53"/>
        <v>2017</v>
      </c>
      <c r="I948" s="867" t="str">
        <f>VLOOKUP(G948,ZemeData!$B$537:$C$548,2,0)</f>
        <v>VI</v>
      </c>
      <c r="J948" s="867" t="str">
        <f>VLOOKUP(D948,ZemeData!$E$524:$F$533,2,0)</f>
        <v xml:space="preserve"> * Státy s vyspělou tržní  </v>
      </c>
      <c r="K948" s="868"/>
      <c r="L948" s="888" t="str">
        <f t="shared" si="54"/>
        <v xml:space="preserve">VI2017 * Státy s vyspělou tržní  </v>
      </c>
      <c r="M948" s="979" t="s">
        <v>1494</v>
      </c>
      <c r="N948" s="963">
        <v>58</v>
      </c>
      <c r="O948" s="963" t="s">
        <v>262</v>
      </c>
      <c r="P948" s="950">
        <v>5890474105</v>
      </c>
      <c r="Q948" s="950">
        <v>14355732</v>
      </c>
      <c r="R948" s="739" t="str">
        <f t="shared" si="55"/>
        <v>06</v>
      </c>
      <c r="S948" s="695" t="str">
        <f t="shared" si="56"/>
        <v>2017</v>
      </c>
      <c r="T948" s="695" t="str">
        <f>VLOOKUP(R948,ZemeData!$B$537:$C$548,2,0)</f>
        <v>VI</v>
      </c>
      <c r="U948" s="695" t="str">
        <f>VLOOKUP(O948,ZemeData!$B$524:$C$533,2,0)</f>
        <v xml:space="preserve"> * Státy s vyspělou tržní  </v>
      </c>
      <c r="V948" s="721"/>
    </row>
    <row r="949" spans="1:22" ht="25.5" x14ac:dyDescent="0.2">
      <c r="A949" s="737" t="str">
        <f t="shared" si="51"/>
        <v xml:space="preserve">VI2017 * Státy s </v>
      </c>
      <c r="B949" s="977" t="s">
        <v>1494</v>
      </c>
      <c r="C949" s="973">
        <v>59</v>
      </c>
      <c r="D949" s="973" t="s">
        <v>263</v>
      </c>
      <c r="E949" s="978">
        <v>31602982</v>
      </c>
      <c r="F949" s="978">
        <v>79440</v>
      </c>
      <c r="G949" s="887" t="str">
        <f t="shared" si="52"/>
        <v>06</v>
      </c>
      <c r="H949" s="867" t="str">
        <f t="shared" si="53"/>
        <v>2017</v>
      </c>
      <c r="I949" s="867" t="str">
        <f>VLOOKUP(G949,ZemeData!$B$537:$C$548,2,0)</f>
        <v>VI</v>
      </c>
      <c r="J949" s="867" t="str">
        <f>VLOOKUP(D949,ZemeData!$E$524:$F$533,2,0)</f>
        <v xml:space="preserve"> * Státy s </v>
      </c>
      <c r="K949" s="868"/>
      <c r="L949" s="888" t="str">
        <f t="shared" si="54"/>
        <v xml:space="preserve">VI2017 * Státy s </v>
      </c>
      <c r="M949" s="979" t="s">
        <v>1494</v>
      </c>
      <c r="N949" s="963">
        <v>59</v>
      </c>
      <c r="O949" s="963" t="s">
        <v>263</v>
      </c>
      <c r="P949" s="950">
        <v>58244875</v>
      </c>
      <c r="Q949" s="950">
        <v>97624</v>
      </c>
      <c r="R949" s="739" t="str">
        <f t="shared" si="55"/>
        <v>06</v>
      </c>
      <c r="S949" s="695" t="str">
        <f t="shared" si="56"/>
        <v>2017</v>
      </c>
      <c r="T949" s="695" t="str">
        <f>VLOOKUP(R949,ZemeData!$B$537:$C$548,2,0)</f>
        <v>VI</v>
      </c>
      <c r="U949" s="695" t="str">
        <f>VLOOKUP(O949,ZemeData!$B$524:$C$533,2,0)</f>
        <v xml:space="preserve"> * Státy s </v>
      </c>
      <c r="V949" s="721"/>
    </row>
    <row r="950" spans="1:22" x14ac:dyDescent="0.2">
      <c r="A950" s="737" t="str">
        <f t="shared" si="51"/>
        <v>VII2017 * Nespecifikováno</v>
      </c>
      <c r="B950" s="977" t="s">
        <v>1501</v>
      </c>
      <c r="C950" s="973">
        <v>0</v>
      </c>
      <c r="D950" s="973" t="s">
        <v>258</v>
      </c>
      <c r="E950" s="978">
        <v>61564509</v>
      </c>
      <c r="F950" s="978">
        <v>67960</v>
      </c>
      <c r="G950" s="887" t="str">
        <f t="shared" si="52"/>
        <v>07</v>
      </c>
      <c r="H950" s="867" t="str">
        <f t="shared" si="53"/>
        <v>2017</v>
      </c>
      <c r="I950" s="867" t="str">
        <f>VLOOKUP(G950,ZemeData!$B$537:$C$548,2,0)</f>
        <v>VII</v>
      </c>
      <c r="J950" s="867" t="str">
        <f>VLOOKUP(D950,ZemeData!$E$524:$F$533,2,0)</f>
        <v xml:space="preserve"> * Nespecifikováno</v>
      </c>
      <c r="K950" s="868"/>
      <c r="L950" s="888" t="str">
        <f t="shared" si="54"/>
        <v>VII2017 * Nespecifikováno</v>
      </c>
      <c r="M950" s="979" t="s">
        <v>1501</v>
      </c>
      <c r="N950" s="963">
        <v>0</v>
      </c>
      <c r="O950" s="963" t="s">
        <v>258</v>
      </c>
      <c r="P950" s="950">
        <v>25233928</v>
      </c>
      <c r="Q950" s="950">
        <v>12962</v>
      </c>
      <c r="R950" s="739" t="str">
        <f t="shared" si="55"/>
        <v>07</v>
      </c>
      <c r="S950" s="695" t="str">
        <f t="shared" si="56"/>
        <v>2017</v>
      </c>
      <c r="T950" s="695" t="str">
        <f>VLOOKUP(R950,ZemeData!$B$537:$C$548,2,0)</f>
        <v>VII</v>
      </c>
      <c r="U950" s="695" t="str">
        <f>VLOOKUP(O950,ZemeData!$B$524:$C$533,2,0)</f>
        <v xml:space="preserve"> * Nespecifikováno</v>
      </c>
      <c r="V950" s="721"/>
    </row>
    <row r="951" spans="1:22" x14ac:dyDescent="0.2">
      <c r="A951" s="737" t="str">
        <f t="shared" si="51"/>
        <v>VII2017 ** Státy ESVO</v>
      </c>
      <c r="B951" s="977" t="s">
        <v>1501</v>
      </c>
      <c r="C951" s="973">
        <v>2</v>
      </c>
      <c r="D951" s="973" t="s">
        <v>254</v>
      </c>
      <c r="E951" s="978">
        <v>27198556</v>
      </c>
      <c r="F951" s="978">
        <v>151523</v>
      </c>
      <c r="G951" s="887" t="str">
        <f t="shared" si="52"/>
        <v>07</v>
      </c>
      <c r="H951" s="867" t="str">
        <f t="shared" si="53"/>
        <v>2017</v>
      </c>
      <c r="I951" s="867" t="str">
        <f>VLOOKUP(G951,ZemeData!$B$537:$C$548,2,0)</f>
        <v>VII</v>
      </c>
      <c r="J951" s="867" t="str">
        <f>VLOOKUP(D951,ZemeData!$E$524:$F$533,2,0)</f>
        <v xml:space="preserve"> ** Státy ESVO</v>
      </c>
      <c r="K951" s="868"/>
      <c r="L951" s="888" t="str">
        <f t="shared" si="54"/>
        <v>VII2017 ** Státy ESVO</v>
      </c>
      <c r="M951" s="979" t="s">
        <v>1501</v>
      </c>
      <c r="N951" s="963">
        <v>2</v>
      </c>
      <c r="O951" s="963" t="s">
        <v>254</v>
      </c>
      <c r="P951" s="950">
        <v>44461640</v>
      </c>
      <c r="Q951" s="950">
        <v>228798</v>
      </c>
      <c r="R951" s="739" t="str">
        <f t="shared" si="55"/>
        <v>07</v>
      </c>
      <c r="S951" s="695" t="str">
        <f t="shared" si="56"/>
        <v>2017</v>
      </c>
      <c r="T951" s="695" t="str">
        <f>VLOOKUP(R951,ZemeData!$B$537:$C$548,2,0)</f>
        <v>VII</v>
      </c>
      <c r="U951" s="695" t="str">
        <f>VLOOKUP(O951,ZemeData!$B$524:$C$533,2,0)</f>
        <v xml:space="preserve"> ** Státy ESVO</v>
      </c>
      <c r="V951" s="721"/>
    </row>
    <row r="952" spans="1:22" x14ac:dyDescent="0.2">
      <c r="A952" s="737" t="str">
        <f t="shared" si="51"/>
        <v>VII2017 Dovoz ze zemí OECD</v>
      </c>
      <c r="B952" s="977" t="s">
        <v>1501</v>
      </c>
      <c r="C952" s="973">
        <v>4</v>
      </c>
      <c r="D952" s="973" t="s">
        <v>255</v>
      </c>
      <c r="E952" s="978">
        <v>4017079257</v>
      </c>
      <c r="F952" s="978">
        <v>9003977</v>
      </c>
      <c r="G952" s="887" t="str">
        <f t="shared" si="52"/>
        <v>07</v>
      </c>
      <c r="H952" s="867" t="str">
        <f t="shared" si="53"/>
        <v>2017</v>
      </c>
      <c r="I952" s="867" t="str">
        <f>VLOOKUP(G952,ZemeData!$B$537:$C$548,2,0)</f>
        <v>VII</v>
      </c>
      <c r="J952" s="867" t="str">
        <f>VLOOKUP(D952,ZemeData!$E$524:$F$533,2,0)</f>
        <v xml:space="preserve"> Dovoz ze zemí OECD</v>
      </c>
      <c r="K952" s="868"/>
      <c r="L952" s="888" t="str">
        <f t="shared" si="54"/>
        <v>VII2017 Vývoz do zemí OECD</v>
      </c>
      <c r="M952" s="979" t="s">
        <v>1501</v>
      </c>
      <c r="N952" s="963">
        <v>4</v>
      </c>
      <c r="O952" s="963" t="s">
        <v>255</v>
      </c>
      <c r="P952" s="950">
        <v>4947016372</v>
      </c>
      <c r="Q952" s="950">
        <v>11730928</v>
      </c>
      <c r="R952" s="739" t="str">
        <f t="shared" si="55"/>
        <v>07</v>
      </c>
      <c r="S952" s="695" t="str">
        <f t="shared" si="56"/>
        <v>2017</v>
      </c>
      <c r="T952" s="695" t="str">
        <f>VLOOKUP(R952,ZemeData!$B$537:$C$548,2,0)</f>
        <v>VII</v>
      </c>
      <c r="U952" s="695" t="str">
        <f>VLOOKUP(O952,ZemeData!$B$524:$C$533,2,0)</f>
        <v xml:space="preserve"> Vývoz do zemí OECD</v>
      </c>
      <c r="V952" s="721"/>
    </row>
    <row r="953" spans="1:22" x14ac:dyDescent="0.2">
      <c r="A953" s="737" t="str">
        <f t="shared" si="51"/>
        <v>VII2017 * Ostatní */</v>
      </c>
      <c r="B953" s="977" t="s">
        <v>1501</v>
      </c>
      <c r="C953" s="973">
        <v>8</v>
      </c>
      <c r="D953" s="973" t="s">
        <v>259</v>
      </c>
      <c r="E953" s="978">
        <v>98828553</v>
      </c>
      <c r="F953" s="978">
        <v>1707495</v>
      </c>
      <c r="G953" s="887" t="str">
        <f t="shared" si="52"/>
        <v>07</v>
      </c>
      <c r="H953" s="867" t="str">
        <f t="shared" si="53"/>
        <v>2017</v>
      </c>
      <c r="I953" s="867" t="str">
        <f>VLOOKUP(G953,ZemeData!$B$537:$C$548,2,0)</f>
        <v>VII</v>
      </c>
      <c r="J953" s="867" t="str">
        <f>VLOOKUP(D953,ZemeData!$E$524:$F$533,2,0)</f>
        <v xml:space="preserve"> * Ostatní */</v>
      </c>
      <c r="K953" s="868"/>
      <c r="L953" s="888" t="str">
        <f t="shared" si="54"/>
        <v>VII2017 * Ostatní */</v>
      </c>
      <c r="M953" s="979" t="s">
        <v>1501</v>
      </c>
      <c r="N953" s="963">
        <v>8</v>
      </c>
      <c r="O953" s="963" t="s">
        <v>259</v>
      </c>
      <c r="P953" s="950">
        <v>28369491</v>
      </c>
      <c r="Q953" s="950">
        <v>203515</v>
      </c>
      <c r="R953" s="739" t="str">
        <f t="shared" si="55"/>
        <v>07</v>
      </c>
      <c r="S953" s="695" t="str">
        <f t="shared" si="56"/>
        <v>2017</v>
      </c>
      <c r="T953" s="695" t="str">
        <f>VLOOKUP(R953,ZemeData!$B$537:$C$548,2,0)</f>
        <v>VII</v>
      </c>
      <c r="U953" s="695" t="str">
        <f>VLOOKUP(O953,ZemeData!$B$524:$C$533,2,0)</f>
        <v xml:space="preserve"> * Ostatní */</v>
      </c>
      <c r="V953" s="721"/>
    </row>
    <row r="954" spans="1:22" ht="25.5" x14ac:dyDescent="0.2">
      <c r="A954" s="737" t="str">
        <f t="shared" si="51"/>
        <v>VII2017 * Rozvojové země</v>
      </c>
      <c r="B954" s="977" t="s">
        <v>1501</v>
      </c>
      <c r="C954" s="973">
        <v>10</v>
      </c>
      <c r="D954" s="973" t="s">
        <v>260</v>
      </c>
      <c r="E954" s="978">
        <v>187719560</v>
      </c>
      <c r="F954" s="978">
        <v>1032981</v>
      </c>
      <c r="G954" s="887" t="str">
        <f t="shared" si="52"/>
        <v>07</v>
      </c>
      <c r="H954" s="867" t="str">
        <f t="shared" si="53"/>
        <v>2017</v>
      </c>
      <c r="I954" s="867" t="str">
        <f>VLOOKUP(G954,ZemeData!$B$537:$C$548,2,0)</f>
        <v>VII</v>
      </c>
      <c r="J954" s="867" t="str">
        <f>VLOOKUP(D954,ZemeData!$E$524:$F$533,2,0)</f>
        <v xml:space="preserve"> * Rozvojové země</v>
      </c>
      <c r="K954" s="868"/>
      <c r="L954" s="888" t="str">
        <f t="shared" si="54"/>
        <v>VII2017 * Rozvojové země</v>
      </c>
      <c r="M954" s="979" t="s">
        <v>1501</v>
      </c>
      <c r="N954" s="963">
        <v>10</v>
      </c>
      <c r="O954" s="963" t="s">
        <v>260</v>
      </c>
      <c r="P954" s="950">
        <v>108404320</v>
      </c>
      <c r="Q954" s="950">
        <v>528961</v>
      </c>
      <c r="R954" s="739" t="str">
        <f t="shared" si="55"/>
        <v>07</v>
      </c>
      <c r="S954" s="695" t="str">
        <f t="shared" si="56"/>
        <v>2017</v>
      </c>
      <c r="T954" s="695" t="str">
        <f>VLOOKUP(R954,ZemeData!$B$537:$C$548,2,0)</f>
        <v>VII</v>
      </c>
      <c r="U954" s="695" t="str">
        <f>VLOOKUP(O954,ZemeData!$B$524:$C$533,2,0)</f>
        <v xml:space="preserve"> * Rozvojové země</v>
      </c>
      <c r="V954" s="721"/>
    </row>
    <row r="955" spans="1:22" ht="25.5" x14ac:dyDescent="0.2">
      <c r="A955" s="737" t="str">
        <f t="shared" ref="A955:A1018" si="57">CONCATENATE(I955,H955,J955)</f>
        <v>VII2017 ** Ostatní státy s vyspělou</v>
      </c>
      <c r="B955" s="977" t="s">
        <v>1501</v>
      </c>
      <c r="C955" s="973">
        <v>32</v>
      </c>
      <c r="D955" s="973" t="s">
        <v>256</v>
      </c>
      <c r="E955" s="978">
        <v>86378476</v>
      </c>
      <c r="F955" s="978">
        <v>720262</v>
      </c>
      <c r="G955" s="887" t="str">
        <f t="shared" ref="G955:G1018" si="58">LEFT(B955,2)</f>
        <v>07</v>
      </c>
      <c r="H955" s="867" t="str">
        <f t="shared" ref="H955:H1018" si="59">RIGHT(B955,4)</f>
        <v>2017</v>
      </c>
      <c r="I955" s="867" t="str">
        <f>VLOOKUP(G955,ZemeData!$B$537:$C$548,2,0)</f>
        <v>VII</v>
      </c>
      <c r="J955" s="867" t="str">
        <f>VLOOKUP(D955,ZemeData!$E$524:$F$533,2,0)</f>
        <v xml:space="preserve"> ** Ostatní státy s vyspělou</v>
      </c>
      <c r="K955" s="868"/>
      <c r="L955" s="888" t="str">
        <f t="shared" ref="L955:L1018" si="60">CONCATENATE(T955,S955,U955)</f>
        <v>VII2017 ** Ostatní státy s vyspělou</v>
      </c>
      <c r="M955" s="979" t="s">
        <v>1501</v>
      </c>
      <c r="N955" s="963">
        <v>32</v>
      </c>
      <c r="O955" s="963" t="s">
        <v>256</v>
      </c>
      <c r="P955" s="950">
        <v>93333312</v>
      </c>
      <c r="Q955" s="950">
        <v>638216</v>
      </c>
      <c r="R955" s="739" t="str">
        <f t="shared" ref="R955:R1018" si="61">LEFT(M955,2)</f>
        <v>07</v>
      </c>
      <c r="S955" s="695" t="str">
        <f t="shared" ref="S955:S1018" si="62">RIGHT(M955,4)</f>
        <v>2017</v>
      </c>
      <c r="T955" s="695" t="str">
        <f>VLOOKUP(R955,ZemeData!$B$537:$C$548,2,0)</f>
        <v>VII</v>
      </c>
      <c r="U955" s="695" t="str">
        <f>VLOOKUP(O955,ZemeData!$B$524:$C$533,2,0)</f>
        <v xml:space="preserve"> ** Ostatní státy s vyspělou</v>
      </c>
      <c r="V955" s="721"/>
    </row>
    <row r="956" spans="1:22" ht="51" x14ac:dyDescent="0.2">
      <c r="A956" s="737" t="str">
        <f t="shared" si="57"/>
        <v xml:space="preserve">VII2017 * Společenství </v>
      </c>
      <c r="B956" s="977" t="s">
        <v>1501</v>
      </c>
      <c r="C956" s="973">
        <v>55</v>
      </c>
      <c r="D956" s="973" t="s">
        <v>1701</v>
      </c>
      <c r="E956" s="978">
        <v>1920652063</v>
      </c>
      <c r="F956" s="978">
        <v>640800</v>
      </c>
      <c r="G956" s="887" t="str">
        <f t="shared" si="58"/>
        <v>07</v>
      </c>
      <c r="H956" s="867" t="str">
        <f t="shared" si="59"/>
        <v>2017</v>
      </c>
      <c r="I956" s="867" t="str">
        <f>VLOOKUP(G956,ZemeData!$B$537:$C$548,2,0)</f>
        <v>VII</v>
      </c>
      <c r="J956" s="867" t="str">
        <f>VLOOKUP(D956,ZemeData!$E$524:$F$533,2,0)</f>
        <v xml:space="preserve"> * Společenství </v>
      </c>
      <c r="K956" s="868"/>
      <c r="L956" s="888" t="str">
        <f t="shared" si="60"/>
        <v xml:space="preserve">VII2017 * Společenství </v>
      </c>
      <c r="M956" s="979" t="s">
        <v>1501</v>
      </c>
      <c r="N956" s="963">
        <v>55</v>
      </c>
      <c r="O956" s="963" t="s">
        <v>1701</v>
      </c>
      <c r="P956" s="950">
        <v>65709702</v>
      </c>
      <c r="Q956" s="950">
        <v>384207</v>
      </c>
      <c r="R956" s="739" t="str">
        <f t="shared" si="61"/>
        <v>07</v>
      </c>
      <c r="S956" s="695" t="str">
        <f t="shared" si="62"/>
        <v>2017</v>
      </c>
      <c r="T956" s="695" t="str">
        <f>VLOOKUP(R956,ZemeData!$B$537:$C$548,2,0)</f>
        <v>VII</v>
      </c>
      <c r="U956" s="695" t="str">
        <f>VLOOKUP(O956,ZemeData!$B$524:$C$533,2,0)</f>
        <v xml:space="preserve"> * Společenství </v>
      </c>
      <c r="V956" s="721"/>
    </row>
    <row r="957" spans="1:22" x14ac:dyDescent="0.2">
      <c r="A957" s="737" t="str">
        <f t="shared" si="57"/>
        <v>VII2017 ** Státy EU 28</v>
      </c>
      <c r="B957" s="977" t="s">
        <v>1501</v>
      </c>
      <c r="C957" s="973">
        <v>56</v>
      </c>
      <c r="D957" s="973" t="s">
        <v>257</v>
      </c>
      <c r="E957" s="978">
        <v>3937707805</v>
      </c>
      <c r="F957" s="978">
        <v>8028145</v>
      </c>
      <c r="G957" s="887" t="str">
        <f t="shared" si="58"/>
        <v>07</v>
      </c>
      <c r="H957" s="867" t="str">
        <f t="shared" si="59"/>
        <v>2017</v>
      </c>
      <c r="I957" s="867" t="str">
        <f>VLOOKUP(G957,ZemeData!$B$537:$C$548,2,0)</f>
        <v>VII</v>
      </c>
      <c r="J957" s="867" t="str">
        <f>VLOOKUP(D957,ZemeData!$E$524:$F$533,2,0)</f>
        <v xml:space="preserve"> ** Státy EU 28</v>
      </c>
      <c r="K957" s="868"/>
      <c r="L957" s="888" t="str">
        <f t="shared" si="60"/>
        <v>VII2017 ** Státy EU 28</v>
      </c>
      <c r="M957" s="979" t="s">
        <v>1501</v>
      </c>
      <c r="N957" s="963">
        <v>56</v>
      </c>
      <c r="O957" s="963" t="s">
        <v>257</v>
      </c>
      <c r="P957" s="950">
        <v>4922673224</v>
      </c>
      <c r="Q957" s="950">
        <v>11184083</v>
      </c>
      <c r="R957" s="739" t="str">
        <f t="shared" si="61"/>
        <v>07</v>
      </c>
      <c r="S957" s="695" t="str">
        <f t="shared" si="62"/>
        <v>2017</v>
      </c>
      <c r="T957" s="695" t="str">
        <f>VLOOKUP(R957,ZemeData!$B$537:$C$548,2,0)</f>
        <v>VII</v>
      </c>
      <c r="U957" s="695" t="str">
        <f>VLOOKUP(O957,ZemeData!$B$524:$C$533,2,0)</f>
        <v xml:space="preserve"> ** Státy EU 28</v>
      </c>
      <c r="V957" s="721"/>
    </row>
    <row r="958" spans="1:22" ht="25.5" x14ac:dyDescent="0.2">
      <c r="A958" s="737" t="str">
        <f t="shared" si="57"/>
        <v xml:space="preserve">VII2017 * Státy s vyspělou tržní  </v>
      </c>
      <c r="B958" s="977" t="s">
        <v>1501</v>
      </c>
      <c r="C958" s="973">
        <v>58</v>
      </c>
      <c r="D958" s="973" t="s">
        <v>262</v>
      </c>
      <c r="E958" s="978">
        <v>4051284837</v>
      </c>
      <c r="F958" s="978">
        <v>8899930</v>
      </c>
      <c r="G958" s="887" t="str">
        <f t="shared" si="58"/>
        <v>07</v>
      </c>
      <c r="H958" s="867" t="str">
        <f t="shared" si="59"/>
        <v>2017</v>
      </c>
      <c r="I958" s="867" t="str">
        <f>VLOOKUP(G958,ZemeData!$B$537:$C$548,2,0)</f>
        <v>VII</v>
      </c>
      <c r="J958" s="867" t="str">
        <f>VLOOKUP(D958,ZemeData!$E$524:$F$533,2,0)</f>
        <v xml:space="preserve"> * Státy s vyspělou tržní  </v>
      </c>
      <c r="K958" s="868"/>
      <c r="L958" s="888" t="str">
        <f t="shared" si="60"/>
        <v xml:space="preserve">VII2017 * Státy s vyspělou tržní  </v>
      </c>
      <c r="M958" s="979" t="s">
        <v>1501</v>
      </c>
      <c r="N958" s="963">
        <v>58</v>
      </c>
      <c r="O958" s="963" t="s">
        <v>262</v>
      </c>
      <c r="P958" s="950">
        <v>5060468176</v>
      </c>
      <c r="Q958" s="950">
        <v>12051097</v>
      </c>
      <c r="R958" s="739" t="str">
        <f t="shared" si="61"/>
        <v>07</v>
      </c>
      <c r="S958" s="695" t="str">
        <f t="shared" si="62"/>
        <v>2017</v>
      </c>
      <c r="T958" s="695" t="str">
        <f>VLOOKUP(R958,ZemeData!$B$537:$C$548,2,0)</f>
        <v>VII</v>
      </c>
      <c r="U958" s="695" t="str">
        <f>VLOOKUP(O958,ZemeData!$B$524:$C$533,2,0)</f>
        <v xml:space="preserve"> * Státy s vyspělou tržní  </v>
      </c>
      <c r="V958" s="721"/>
    </row>
    <row r="959" spans="1:22" ht="25.5" x14ac:dyDescent="0.2">
      <c r="A959" s="737" t="str">
        <f t="shared" si="57"/>
        <v xml:space="preserve">VII2017 * Státy s </v>
      </c>
      <c r="B959" s="977" t="s">
        <v>1501</v>
      </c>
      <c r="C959" s="973">
        <v>59</v>
      </c>
      <c r="D959" s="973" t="s">
        <v>263</v>
      </c>
      <c r="E959" s="978">
        <v>30452973</v>
      </c>
      <c r="F959" s="978">
        <v>51263</v>
      </c>
      <c r="G959" s="887" t="str">
        <f t="shared" si="58"/>
        <v>07</v>
      </c>
      <c r="H959" s="867" t="str">
        <f t="shared" si="59"/>
        <v>2017</v>
      </c>
      <c r="I959" s="867" t="str">
        <f>VLOOKUP(G959,ZemeData!$B$537:$C$548,2,0)</f>
        <v>VII</v>
      </c>
      <c r="J959" s="867" t="str">
        <f>VLOOKUP(D959,ZemeData!$E$524:$F$533,2,0)</f>
        <v xml:space="preserve"> * Státy s </v>
      </c>
      <c r="K959" s="868"/>
      <c r="L959" s="888" t="str">
        <f t="shared" si="60"/>
        <v xml:space="preserve">VII2017 * Státy s </v>
      </c>
      <c r="M959" s="979" t="s">
        <v>1501</v>
      </c>
      <c r="N959" s="963">
        <v>59</v>
      </c>
      <c r="O959" s="963" t="s">
        <v>263</v>
      </c>
      <c r="P959" s="950">
        <v>34657567</v>
      </c>
      <c r="Q959" s="950">
        <v>72325</v>
      </c>
      <c r="R959" s="739" t="str">
        <f t="shared" si="61"/>
        <v>07</v>
      </c>
      <c r="S959" s="695" t="str">
        <f t="shared" si="62"/>
        <v>2017</v>
      </c>
      <c r="T959" s="695" t="str">
        <f>VLOOKUP(R959,ZemeData!$B$537:$C$548,2,0)</f>
        <v>VII</v>
      </c>
      <c r="U959" s="695" t="str">
        <f>VLOOKUP(O959,ZemeData!$B$524:$C$533,2,0)</f>
        <v xml:space="preserve"> * Státy s </v>
      </c>
      <c r="V959" s="721"/>
    </row>
    <row r="960" spans="1:22" x14ac:dyDescent="0.2">
      <c r="A960" s="737" t="str">
        <f t="shared" si="57"/>
        <v>VIII2017 * Nespecifikováno</v>
      </c>
      <c r="B960" s="977" t="s">
        <v>1506</v>
      </c>
      <c r="C960" s="973">
        <v>0</v>
      </c>
      <c r="D960" s="973" t="s">
        <v>258</v>
      </c>
      <c r="E960" s="978">
        <v>51226788</v>
      </c>
      <c r="F960" s="978">
        <v>62864</v>
      </c>
      <c r="G960" s="887" t="str">
        <f t="shared" si="58"/>
        <v>08</v>
      </c>
      <c r="H960" s="867" t="str">
        <f t="shared" si="59"/>
        <v>2017</v>
      </c>
      <c r="I960" s="867" t="str">
        <f>VLOOKUP(G960,ZemeData!$B$537:$C$548,2,0)</f>
        <v>VIII</v>
      </c>
      <c r="J960" s="867" t="str">
        <f>VLOOKUP(D960,ZemeData!$E$524:$F$533,2,0)</f>
        <v xml:space="preserve"> * Nespecifikováno</v>
      </c>
      <c r="K960" s="868"/>
      <c r="L960" s="888" t="str">
        <f t="shared" si="60"/>
        <v>VIII2017 * Nespecifikováno</v>
      </c>
      <c r="M960" s="979" t="s">
        <v>1506</v>
      </c>
      <c r="N960" s="963">
        <v>0</v>
      </c>
      <c r="O960" s="963" t="s">
        <v>258</v>
      </c>
      <c r="P960" s="950">
        <v>19574710</v>
      </c>
      <c r="Q960" s="950">
        <v>12624</v>
      </c>
      <c r="R960" s="739" t="str">
        <f t="shared" si="61"/>
        <v>08</v>
      </c>
      <c r="S960" s="695" t="str">
        <f t="shared" si="62"/>
        <v>2017</v>
      </c>
      <c r="T960" s="695" t="str">
        <f>VLOOKUP(R960,ZemeData!$B$537:$C$548,2,0)</f>
        <v>VIII</v>
      </c>
      <c r="U960" s="695" t="str">
        <f>VLOOKUP(O960,ZemeData!$B$524:$C$533,2,0)</f>
        <v xml:space="preserve"> * Nespecifikováno</v>
      </c>
      <c r="V960" s="721"/>
    </row>
    <row r="961" spans="1:22" x14ac:dyDescent="0.2">
      <c r="A961" s="737" t="str">
        <f t="shared" si="57"/>
        <v>VIII2017 ** Státy ESVO</v>
      </c>
      <c r="B961" s="977" t="s">
        <v>1506</v>
      </c>
      <c r="C961" s="973">
        <v>2</v>
      </c>
      <c r="D961" s="973" t="s">
        <v>254</v>
      </c>
      <c r="E961" s="978">
        <v>27256058</v>
      </c>
      <c r="F961" s="978">
        <v>162831</v>
      </c>
      <c r="G961" s="887" t="str">
        <f t="shared" si="58"/>
        <v>08</v>
      </c>
      <c r="H961" s="867" t="str">
        <f t="shared" si="59"/>
        <v>2017</v>
      </c>
      <c r="I961" s="867" t="str">
        <f>VLOOKUP(G961,ZemeData!$B$537:$C$548,2,0)</f>
        <v>VIII</v>
      </c>
      <c r="J961" s="867" t="str">
        <f>VLOOKUP(D961,ZemeData!$E$524:$F$533,2,0)</f>
        <v xml:space="preserve"> ** Státy ESVO</v>
      </c>
      <c r="K961" s="868"/>
      <c r="L961" s="888" t="str">
        <f t="shared" si="60"/>
        <v>VIII2017 ** Státy ESVO</v>
      </c>
      <c r="M961" s="979" t="s">
        <v>1506</v>
      </c>
      <c r="N961" s="963">
        <v>2</v>
      </c>
      <c r="O961" s="963" t="s">
        <v>254</v>
      </c>
      <c r="P961" s="950">
        <v>51644906</v>
      </c>
      <c r="Q961" s="950">
        <v>289725</v>
      </c>
      <c r="R961" s="739" t="str">
        <f t="shared" si="61"/>
        <v>08</v>
      </c>
      <c r="S961" s="695" t="str">
        <f t="shared" si="62"/>
        <v>2017</v>
      </c>
      <c r="T961" s="695" t="str">
        <f>VLOOKUP(R961,ZemeData!$B$537:$C$548,2,0)</f>
        <v>VIII</v>
      </c>
      <c r="U961" s="695" t="str">
        <f>VLOOKUP(O961,ZemeData!$B$524:$C$533,2,0)</f>
        <v xml:space="preserve"> ** Státy ESVO</v>
      </c>
      <c r="V961" s="721"/>
    </row>
    <row r="962" spans="1:22" x14ac:dyDescent="0.2">
      <c r="A962" s="737" t="str">
        <f t="shared" si="57"/>
        <v>VIII2017 Dovoz ze zemí OECD</v>
      </c>
      <c r="B962" s="977" t="s">
        <v>1506</v>
      </c>
      <c r="C962" s="973">
        <v>4</v>
      </c>
      <c r="D962" s="973" t="s">
        <v>255</v>
      </c>
      <c r="E962" s="978">
        <v>4519065785</v>
      </c>
      <c r="F962" s="978">
        <v>10217377</v>
      </c>
      <c r="G962" s="887" t="str">
        <f t="shared" si="58"/>
        <v>08</v>
      </c>
      <c r="H962" s="867" t="str">
        <f t="shared" si="59"/>
        <v>2017</v>
      </c>
      <c r="I962" s="867" t="str">
        <f>VLOOKUP(G962,ZemeData!$B$537:$C$548,2,0)</f>
        <v>VIII</v>
      </c>
      <c r="J962" s="867" t="str">
        <f>VLOOKUP(D962,ZemeData!$E$524:$F$533,2,0)</f>
        <v xml:space="preserve"> Dovoz ze zemí OECD</v>
      </c>
      <c r="K962" s="868"/>
      <c r="L962" s="888" t="str">
        <f t="shared" si="60"/>
        <v>VIII2017 Vývoz do zemí OECD</v>
      </c>
      <c r="M962" s="979" t="s">
        <v>1506</v>
      </c>
      <c r="N962" s="963">
        <v>4</v>
      </c>
      <c r="O962" s="963" t="s">
        <v>255</v>
      </c>
      <c r="P962" s="950">
        <v>5507631515</v>
      </c>
      <c r="Q962" s="950">
        <v>13199324</v>
      </c>
      <c r="R962" s="739" t="str">
        <f t="shared" si="61"/>
        <v>08</v>
      </c>
      <c r="S962" s="695" t="str">
        <f t="shared" si="62"/>
        <v>2017</v>
      </c>
      <c r="T962" s="695" t="str">
        <f>VLOOKUP(R962,ZemeData!$B$537:$C$548,2,0)</f>
        <v>VIII</v>
      </c>
      <c r="U962" s="695" t="str">
        <f>VLOOKUP(O962,ZemeData!$B$524:$C$533,2,0)</f>
        <v xml:space="preserve"> Vývoz do zemí OECD</v>
      </c>
      <c r="V962" s="721"/>
    </row>
    <row r="963" spans="1:22" x14ac:dyDescent="0.2">
      <c r="A963" s="737" t="str">
        <f t="shared" si="57"/>
        <v>VIII2017 * Ostatní */</v>
      </c>
      <c r="B963" s="977" t="s">
        <v>1506</v>
      </c>
      <c r="C963" s="973">
        <v>8</v>
      </c>
      <c r="D963" s="973" t="s">
        <v>259</v>
      </c>
      <c r="E963" s="978">
        <v>120061393</v>
      </c>
      <c r="F963" s="978">
        <v>1808323</v>
      </c>
      <c r="G963" s="887" t="str">
        <f t="shared" si="58"/>
        <v>08</v>
      </c>
      <c r="H963" s="867" t="str">
        <f t="shared" si="59"/>
        <v>2017</v>
      </c>
      <c r="I963" s="867" t="str">
        <f>VLOOKUP(G963,ZemeData!$B$537:$C$548,2,0)</f>
        <v>VIII</v>
      </c>
      <c r="J963" s="867" t="str">
        <f>VLOOKUP(D963,ZemeData!$E$524:$F$533,2,0)</f>
        <v xml:space="preserve"> * Ostatní */</v>
      </c>
      <c r="K963" s="868"/>
      <c r="L963" s="888" t="str">
        <f t="shared" si="60"/>
        <v>VIII2017 * Ostatní */</v>
      </c>
      <c r="M963" s="979" t="s">
        <v>1506</v>
      </c>
      <c r="N963" s="963">
        <v>8</v>
      </c>
      <c r="O963" s="963" t="s">
        <v>259</v>
      </c>
      <c r="P963" s="950">
        <v>31081611</v>
      </c>
      <c r="Q963" s="950">
        <v>221045</v>
      </c>
      <c r="R963" s="739" t="str">
        <f t="shared" si="61"/>
        <v>08</v>
      </c>
      <c r="S963" s="695" t="str">
        <f t="shared" si="62"/>
        <v>2017</v>
      </c>
      <c r="T963" s="695" t="str">
        <f>VLOOKUP(R963,ZemeData!$B$537:$C$548,2,0)</f>
        <v>VIII</v>
      </c>
      <c r="U963" s="695" t="str">
        <f>VLOOKUP(O963,ZemeData!$B$524:$C$533,2,0)</f>
        <v xml:space="preserve"> * Ostatní */</v>
      </c>
      <c r="V963" s="721"/>
    </row>
    <row r="964" spans="1:22" ht="25.5" x14ac:dyDescent="0.2">
      <c r="A964" s="737" t="str">
        <f t="shared" si="57"/>
        <v>VIII2017 * Rozvojové země</v>
      </c>
      <c r="B964" s="977" t="s">
        <v>1506</v>
      </c>
      <c r="C964" s="973">
        <v>10</v>
      </c>
      <c r="D964" s="973" t="s">
        <v>260</v>
      </c>
      <c r="E964" s="978">
        <v>167855601</v>
      </c>
      <c r="F964" s="978">
        <v>1180406</v>
      </c>
      <c r="G964" s="887" t="str">
        <f t="shared" si="58"/>
        <v>08</v>
      </c>
      <c r="H964" s="867" t="str">
        <f t="shared" si="59"/>
        <v>2017</v>
      </c>
      <c r="I964" s="867" t="str">
        <f>VLOOKUP(G964,ZemeData!$B$537:$C$548,2,0)</f>
        <v>VIII</v>
      </c>
      <c r="J964" s="867" t="str">
        <f>VLOOKUP(D964,ZemeData!$E$524:$F$533,2,0)</f>
        <v xml:space="preserve"> * Rozvojové země</v>
      </c>
      <c r="K964" s="868"/>
      <c r="L964" s="888" t="str">
        <f t="shared" si="60"/>
        <v>VIII2017 * Rozvojové země</v>
      </c>
      <c r="M964" s="979" t="s">
        <v>1506</v>
      </c>
      <c r="N964" s="963">
        <v>10</v>
      </c>
      <c r="O964" s="963" t="s">
        <v>260</v>
      </c>
      <c r="P964" s="950">
        <v>115665203</v>
      </c>
      <c r="Q964" s="950">
        <v>641312</v>
      </c>
      <c r="R964" s="739" t="str">
        <f t="shared" si="61"/>
        <v>08</v>
      </c>
      <c r="S964" s="695" t="str">
        <f t="shared" si="62"/>
        <v>2017</v>
      </c>
      <c r="T964" s="695" t="str">
        <f>VLOOKUP(R964,ZemeData!$B$537:$C$548,2,0)</f>
        <v>VIII</v>
      </c>
      <c r="U964" s="695" t="str">
        <f>VLOOKUP(O964,ZemeData!$B$524:$C$533,2,0)</f>
        <v xml:space="preserve"> * Rozvojové země</v>
      </c>
      <c r="V964" s="721"/>
    </row>
    <row r="965" spans="1:22" ht="25.5" x14ac:dyDescent="0.2">
      <c r="A965" s="737" t="str">
        <f t="shared" si="57"/>
        <v>VIII2017 ** Ostatní státy s vyspělou</v>
      </c>
      <c r="B965" s="977" t="s">
        <v>1506</v>
      </c>
      <c r="C965" s="973">
        <v>32</v>
      </c>
      <c r="D965" s="973" t="s">
        <v>256</v>
      </c>
      <c r="E965" s="978">
        <v>116029900</v>
      </c>
      <c r="F965" s="978">
        <v>769140</v>
      </c>
      <c r="G965" s="887" t="str">
        <f t="shared" si="58"/>
        <v>08</v>
      </c>
      <c r="H965" s="867" t="str">
        <f t="shared" si="59"/>
        <v>2017</v>
      </c>
      <c r="I965" s="867" t="str">
        <f>VLOOKUP(G965,ZemeData!$B$537:$C$548,2,0)</f>
        <v>VIII</v>
      </c>
      <c r="J965" s="867" t="str">
        <f>VLOOKUP(D965,ZemeData!$E$524:$F$533,2,0)</f>
        <v xml:space="preserve"> ** Ostatní státy s vyspělou</v>
      </c>
      <c r="K965" s="868"/>
      <c r="L965" s="888" t="str">
        <f t="shared" si="60"/>
        <v>VIII2017 ** Ostatní státy s vyspělou</v>
      </c>
      <c r="M965" s="979" t="s">
        <v>1506</v>
      </c>
      <c r="N965" s="963">
        <v>32</v>
      </c>
      <c r="O965" s="963" t="s">
        <v>256</v>
      </c>
      <c r="P965" s="950">
        <v>108366552</v>
      </c>
      <c r="Q965" s="950">
        <v>727914</v>
      </c>
      <c r="R965" s="739" t="str">
        <f t="shared" si="61"/>
        <v>08</v>
      </c>
      <c r="S965" s="695" t="str">
        <f t="shared" si="62"/>
        <v>2017</v>
      </c>
      <c r="T965" s="695" t="str">
        <f>VLOOKUP(R965,ZemeData!$B$537:$C$548,2,0)</f>
        <v>VIII</v>
      </c>
      <c r="U965" s="695" t="str">
        <f>VLOOKUP(O965,ZemeData!$B$524:$C$533,2,0)</f>
        <v xml:space="preserve"> ** Ostatní státy s vyspělou</v>
      </c>
      <c r="V965" s="721"/>
    </row>
    <row r="966" spans="1:22" ht="51" x14ac:dyDescent="0.2">
      <c r="A966" s="737" t="str">
        <f t="shared" si="57"/>
        <v xml:space="preserve">VIII2017 * Společenství </v>
      </c>
      <c r="B966" s="977" t="s">
        <v>1506</v>
      </c>
      <c r="C966" s="973">
        <v>55</v>
      </c>
      <c r="D966" s="973" t="s">
        <v>1701</v>
      </c>
      <c r="E966" s="978">
        <v>1720871440</v>
      </c>
      <c r="F966" s="978">
        <v>636942</v>
      </c>
      <c r="G966" s="887" t="str">
        <f t="shared" si="58"/>
        <v>08</v>
      </c>
      <c r="H966" s="867" t="str">
        <f t="shared" si="59"/>
        <v>2017</v>
      </c>
      <c r="I966" s="867" t="str">
        <f>VLOOKUP(G966,ZemeData!$B$537:$C$548,2,0)</f>
        <v>VIII</v>
      </c>
      <c r="J966" s="867" t="str">
        <f>VLOOKUP(D966,ZemeData!$E$524:$F$533,2,0)</f>
        <v xml:space="preserve"> * Společenství </v>
      </c>
      <c r="K966" s="868"/>
      <c r="L966" s="888" t="str">
        <f t="shared" si="60"/>
        <v xml:space="preserve">VIII2017 * Společenství </v>
      </c>
      <c r="M966" s="979" t="s">
        <v>1506</v>
      </c>
      <c r="N966" s="963">
        <v>55</v>
      </c>
      <c r="O966" s="963" t="s">
        <v>1701</v>
      </c>
      <c r="P966" s="950">
        <v>92097908</v>
      </c>
      <c r="Q966" s="950">
        <v>512455</v>
      </c>
      <c r="R966" s="739" t="str">
        <f t="shared" si="61"/>
        <v>08</v>
      </c>
      <c r="S966" s="695" t="str">
        <f t="shared" si="62"/>
        <v>2017</v>
      </c>
      <c r="T966" s="695" t="str">
        <f>VLOOKUP(R966,ZemeData!$B$537:$C$548,2,0)</f>
        <v>VIII</v>
      </c>
      <c r="U966" s="695" t="str">
        <f>VLOOKUP(O966,ZemeData!$B$524:$C$533,2,0)</f>
        <v xml:space="preserve"> * Společenství </v>
      </c>
      <c r="V966" s="721"/>
    </row>
    <row r="967" spans="1:22" x14ac:dyDescent="0.2">
      <c r="A967" s="737" t="str">
        <f t="shared" si="57"/>
        <v>VIII2017 ** Státy EU 28</v>
      </c>
      <c r="B967" s="977" t="s">
        <v>1506</v>
      </c>
      <c r="C967" s="973">
        <v>56</v>
      </c>
      <c r="D967" s="973" t="s">
        <v>257</v>
      </c>
      <c r="E967" s="978">
        <v>4411510632</v>
      </c>
      <c r="F967" s="978">
        <v>9152809</v>
      </c>
      <c r="G967" s="887" t="str">
        <f t="shared" si="58"/>
        <v>08</v>
      </c>
      <c r="H967" s="867" t="str">
        <f t="shared" si="59"/>
        <v>2017</v>
      </c>
      <c r="I967" s="867" t="str">
        <f>VLOOKUP(G967,ZemeData!$B$537:$C$548,2,0)</f>
        <v>VIII</v>
      </c>
      <c r="J967" s="867" t="str">
        <f>VLOOKUP(D967,ZemeData!$E$524:$F$533,2,0)</f>
        <v xml:space="preserve"> ** Státy EU 28</v>
      </c>
      <c r="K967" s="868"/>
      <c r="L967" s="888" t="str">
        <f t="shared" si="60"/>
        <v>VIII2017 ** Státy EU 28</v>
      </c>
      <c r="M967" s="979" t="s">
        <v>1506</v>
      </c>
      <c r="N967" s="963">
        <v>56</v>
      </c>
      <c r="O967" s="963" t="s">
        <v>257</v>
      </c>
      <c r="P967" s="950">
        <v>5475067120</v>
      </c>
      <c r="Q967" s="950">
        <v>12555996</v>
      </c>
      <c r="R967" s="739" t="str">
        <f t="shared" si="61"/>
        <v>08</v>
      </c>
      <c r="S967" s="695" t="str">
        <f t="shared" si="62"/>
        <v>2017</v>
      </c>
      <c r="T967" s="695" t="str">
        <f>VLOOKUP(R967,ZemeData!$B$537:$C$548,2,0)</f>
        <v>VIII</v>
      </c>
      <c r="U967" s="695" t="str">
        <f>VLOOKUP(O967,ZemeData!$B$524:$C$533,2,0)</f>
        <v xml:space="preserve"> ** Státy EU 28</v>
      </c>
      <c r="V967" s="721"/>
    </row>
    <row r="968" spans="1:22" ht="25.5" x14ac:dyDescent="0.2">
      <c r="A968" s="737" t="str">
        <f t="shared" si="57"/>
        <v xml:space="preserve">VIII2017 * Státy s vyspělou tržní  </v>
      </c>
      <c r="B968" s="977" t="s">
        <v>1506</v>
      </c>
      <c r="C968" s="973">
        <v>58</v>
      </c>
      <c r="D968" s="973" t="s">
        <v>262</v>
      </c>
      <c r="E968" s="978">
        <v>4554796590</v>
      </c>
      <c r="F968" s="978">
        <v>10084781</v>
      </c>
      <c r="G968" s="887" t="str">
        <f t="shared" si="58"/>
        <v>08</v>
      </c>
      <c r="H968" s="867" t="str">
        <f t="shared" si="59"/>
        <v>2017</v>
      </c>
      <c r="I968" s="867" t="str">
        <f>VLOOKUP(G968,ZemeData!$B$537:$C$548,2,0)</f>
        <v>VIII</v>
      </c>
      <c r="J968" s="867" t="str">
        <f>VLOOKUP(D968,ZemeData!$E$524:$F$533,2,0)</f>
        <v xml:space="preserve"> * Státy s vyspělou tržní  </v>
      </c>
      <c r="K968" s="868"/>
      <c r="L968" s="888" t="str">
        <f t="shared" si="60"/>
        <v xml:space="preserve">VIII2017 * Státy s vyspělou tržní  </v>
      </c>
      <c r="M968" s="979" t="s">
        <v>1506</v>
      </c>
      <c r="N968" s="963">
        <v>58</v>
      </c>
      <c r="O968" s="963" t="s">
        <v>262</v>
      </c>
      <c r="P968" s="950">
        <v>5635078578</v>
      </c>
      <c r="Q968" s="950">
        <v>13573635</v>
      </c>
      <c r="R968" s="739" t="str">
        <f t="shared" si="61"/>
        <v>08</v>
      </c>
      <c r="S968" s="695" t="str">
        <f t="shared" si="62"/>
        <v>2017</v>
      </c>
      <c r="T968" s="695" t="str">
        <f>VLOOKUP(R968,ZemeData!$B$537:$C$548,2,0)</f>
        <v>VIII</v>
      </c>
      <c r="U968" s="695" t="str">
        <f>VLOOKUP(O968,ZemeData!$B$524:$C$533,2,0)</f>
        <v xml:space="preserve"> * Státy s vyspělou tržní  </v>
      </c>
      <c r="V968" s="721"/>
    </row>
    <row r="969" spans="1:22" ht="25.5" x14ac:dyDescent="0.2">
      <c r="A969" s="737" t="str">
        <f t="shared" si="57"/>
        <v xml:space="preserve">VIII2017 * Státy s </v>
      </c>
      <c r="B969" s="977" t="s">
        <v>1506</v>
      </c>
      <c r="C969" s="973">
        <v>59</v>
      </c>
      <c r="D969" s="973" t="s">
        <v>263</v>
      </c>
      <c r="E969" s="978">
        <v>27562015</v>
      </c>
      <c r="F969" s="978">
        <v>73999</v>
      </c>
      <c r="G969" s="887" t="str">
        <f t="shared" si="58"/>
        <v>08</v>
      </c>
      <c r="H969" s="867" t="str">
        <f t="shared" si="59"/>
        <v>2017</v>
      </c>
      <c r="I969" s="867" t="str">
        <f>VLOOKUP(G969,ZemeData!$B$537:$C$548,2,0)</f>
        <v>VIII</v>
      </c>
      <c r="J969" s="867" t="str">
        <f>VLOOKUP(D969,ZemeData!$E$524:$F$533,2,0)</f>
        <v xml:space="preserve"> * Státy s </v>
      </c>
      <c r="K969" s="868"/>
      <c r="L969" s="888" t="str">
        <f t="shared" si="60"/>
        <v xml:space="preserve">VIII2017 * Státy s </v>
      </c>
      <c r="M969" s="979" t="s">
        <v>1506</v>
      </c>
      <c r="N969" s="963">
        <v>59</v>
      </c>
      <c r="O969" s="963" t="s">
        <v>263</v>
      </c>
      <c r="P969" s="950">
        <v>65479999</v>
      </c>
      <c r="Q969" s="950">
        <v>94163</v>
      </c>
      <c r="R969" s="739" t="str">
        <f t="shared" si="61"/>
        <v>08</v>
      </c>
      <c r="S969" s="695" t="str">
        <f t="shared" si="62"/>
        <v>2017</v>
      </c>
      <c r="T969" s="695" t="str">
        <f>VLOOKUP(R969,ZemeData!$B$537:$C$548,2,0)</f>
        <v>VIII</v>
      </c>
      <c r="U969" s="695" t="str">
        <f>VLOOKUP(O969,ZemeData!$B$524:$C$533,2,0)</f>
        <v xml:space="preserve"> * Státy s </v>
      </c>
      <c r="V969" s="721"/>
    </row>
    <row r="970" spans="1:22" x14ac:dyDescent="0.2">
      <c r="A970" s="737" t="str">
        <f t="shared" si="57"/>
        <v>IX2017 * Nespecifikováno</v>
      </c>
      <c r="B970" s="977" t="s">
        <v>1515</v>
      </c>
      <c r="C970" s="973">
        <v>0</v>
      </c>
      <c r="D970" s="973" t="s">
        <v>258</v>
      </c>
      <c r="E970" s="978">
        <v>62933006</v>
      </c>
      <c r="F970" s="978">
        <v>71724</v>
      </c>
      <c r="G970" s="887" t="str">
        <f t="shared" si="58"/>
        <v>09</v>
      </c>
      <c r="H970" s="867" t="str">
        <f t="shared" si="59"/>
        <v>2017</v>
      </c>
      <c r="I970" s="867" t="str">
        <f>VLOOKUP(G970,ZemeData!$B$537:$C$548,2,0)</f>
        <v>IX</v>
      </c>
      <c r="J970" s="867" t="str">
        <f>VLOOKUP(D970,ZemeData!$E$524:$F$533,2,0)</f>
        <v xml:space="preserve"> * Nespecifikováno</v>
      </c>
      <c r="K970" s="868"/>
      <c r="L970" s="888" t="str">
        <f t="shared" si="60"/>
        <v>IX2017 * Nespecifikováno</v>
      </c>
      <c r="M970" s="979" t="s">
        <v>1515</v>
      </c>
      <c r="N970" s="963">
        <v>0</v>
      </c>
      <c r="O970" s="963" t="s">
        <v>258</v>
      </c>
      <c r="P970" s="950">
        <v>17993340</v>
      </c>
      <c r="Q970" s="950">
        <v>11160</v>
      </c>
      <c r="R970" s="739" t="str">
        <f t="shared" si="61"/>
        <v>09</v>
      </c>
      <c r="S970" s="695" t="str">
        <f t="shared" si="62"/>
        <v>2017</v>
      </c>
      <c r="T970" s="695" t="str">
        <f>VLOOKUP(R970,ZemeData!$B$537:$C$548,2,0)</f>
        <v>IX</v>
      </c>
      <c r="U970" s="695" t="str">
        <f>VLOOKUP(O970,ZemeData!$B$524:$C$533,2,0)</f>
        <v xml:space="preserve"> * Nespecifikováno</v>
      </c>
      <c r="V970" s="721"/>
    </row>
    <row r="971" spans="1:22" x14ac:dyDescent="0.2">
      <c r="A971" s="737" t="str">
        <f t="shared" si="57"/>
        <v>IX2017 ** Státy ESVO</v>
      </c>
      <c r="B971" s="977" t="s">
        <v>1515</v>
      </c>
      <c r="C971" s="973">
        <v>2</v>
      </c>
      <c r="D971" s="973" t="s">
        <v>254</v>
      </c>
      <c r="E971" s="978">
        <v>29162395</v>
      </c>
      <c r="F971" s="978">
        <v>184527</v>
      </c>
      <c r="G971" s="887" t="str">
        <f t="shared" si="58"/>
        <v>09</v>
      </c>
      <c r="H971" s="867" t="str">
        <f t="shared" si="59"/>
        <v>2017</v>
      </c>
      <c r="I971" s="867" t="str">
        <f>VLOOKUP(G971,ZemeData!$B$537:$C$548,2,0)</f>
        <v>IX</v>
      </c>
      <c r="J971" s="867" t="str">
        <f>VLOOKUP(D971,ZemeData!$E$524:$F$533,2,0)</f>
        <v xml:space="preserve"> ** Státy ESVO</v>
      </c>
      <c r="K971" s="868"/>
      <c r="L971" s="888" t="str">
        <f t="shared" si="60"/>
        <v>IX2017 ** Státy ESVO</v>
      </c>
      <c r="M971" s="979" t="s">
        <v>1515</v>
      </c>
      <c r="N971" s="963">
        <v>2</v>
      </c>
      <c r="O971" s="963" t="s">
        <v>254</v>
      </c>
      <c r="P971" s="950">
        <v>53070405</v>
      </c>
      <c r="Q971" s="950">
        <v>299310</v>
      </c>
      <c r="R971" s="739" t="str">
        <f t="shared" si="61"/>
        <v>09</v>
      </c>
      <c r="S971" s="695" t="str">
        <f t="shared" si="62"/>
        <v>2017</v>
      </c>
      <c r="T971" s="695" t="str">
        <f>VLOOKUP(R971,ZemeData!$B$537:$C$548,2,0)</f>
        <v>IX</v>
      </c>
      <c r="U971" s="695" t="str">
        <f>VLOOKUP(O971,ZemeData!$B$524:$C$533,2,0)</f>
        <v xml:space="preserve"> ** Státy ESVO</v>
      </c>
      <c r="V971" s="721"/>
    </row>
    <row r="972" spans="1:22" x14ac:dyDescent="0.2">
      <c r="A972" s="737" t="str">
        <f t="shared" si="57"/>
        <v>IX2017 Dovoz ze zemí OECD</v>
      </c>
      <c r="B972" s="977" t="s">
        <v>1515</v>
      </c>
      <c r="C972" s="973">
        <v>4</v>
      </c>
      <c r="D972" s="973" t="s">
        <v>255</v>
      </c>
      <c r="E972" s="978">
        <v>4497002824</v>
      </c>
      <c r="F972" s="978">
        <v>10760859</v>
      </c>
      <c r="G972" s="887" t="str">
        <f t="shared" si="58"/>
        <v>09</v>
      </c>
      <c r="H972" s="867" t="str">
        <f t="shared" si="59"/>
        <v>2017</v>
      </c>
      <c r="I972" s="867" t="str">
        <f>VLOOKUP(G972,ZemeData!$B$537:$C$548,2,0)</f>
        <v>IX</v>
      </c>
      <c r="J972" s="867" t="str">
        <f>VLOOKUP(D972,ZemeData!$E$524:$F$533,2,0)</f>
        <v xml:space="preserve"> Dovoz ze zemí OECD</v>
      </c>
      <c r="K972" s="868"/>
      <c r="L972" s="888" t="str">
        <f t="shared" si="60"/>
        <v>IX2017 Vývoz do zemí OECD</v>
      </c>
      <c r="M972" s="979" t="s">
        <v>1515</v>
      </c>
      <c r="N972" s="963">
        <v>4</v>
      </c>
      <c r="O972" s="963" t="s">
        <v>255</v>
      </c>
      <c r="P972" s="950">
        <v>5505551123</v>
      </c>
      <c r="Q972" s="950">
        <v>14742004</v>
      </c>
      <c r="R972" s="739" t="str">
        <f t="shared" si="61"/>
        <v>09</v>
      </c>
      <c r="S972" s="695" t="str">
        <f t="shared" si="62"/>
        <v>2017</v>
      </c>
      <c r="T972" s="695" t="str">
        <f>VLOOKUP(R972,ZemeData!$B$537:$C$548,2,0)</f>
        <v>IX</v>
      </c>
      <c r="U972" s="695" t="str">
        <f>VLOOKUP(O972,ZemeData!$B$524:$C$533,2,0)</f>
        <v xml:space="preserve"> Vývoz do zemí OECD</v>
      </c>
      <c r="V972" s="721"/>
    </row>
    <row r="973" spans="1:22" x14ac:dyDescent="0.2">
      <c r="A973" s="737" t="str">
        <f t="shared" si="57"/>
        <v>IX2017 * Ostatní */</v>
      </c>
      <c r="B973" s="977" t="s">
        <v>1515</v>
      </c>
      <c r="C973" s="973">
        <v>8</v>
      </c>
      <c r="D973" s="973" t="s">
        <v>259</v>
      </c>
      <c r="E973" s="978">
        <v>114244679</v>
      </c>
      <c r="F973" s="978">
        <v>1980057</v>
      </c>
      <c r="G973" s="887" t="str">
        <f t="shared" si="58"/>
        <v>09</v>
      </c>
      <c r="H973" s="867" t="str">
        <f t="shared" si="59"/>
        <v>2017</v>
      </c>
      <c r="I973" s="867" t="str">
        <f>VLOOKUP(G973,ZemeData!$B$537:$C$548,2,0)</f>
        <v>IX</v>
      </c>
      <c r="J973" s="867" t="str">
        <f>VLOOKUP(D973,ZemeData!$E$524:$F$533,2,0)</f>
        <v xml:space="preserve"> * Ostatní */</v>
      </c>
      <c r="K973" s="868"/>
      <c r="L973" s="888" t="str">
        <f t="shared" si="60"/>
        <v>IX2017 * Ostatní */</v>
      </c>
      <c r="M973" s="979" t="s">
        <v>1515</v>
      </c>
      <c r="N973" s="963">
        <v>8</v>
      </c>
      <c r="O973" s="963" t="s">
        <v>259</v>
      </c>
      <c r="P973" s="950">
        <v>34942543</v>
      </c>
      <c r="Q973" s="950">
        <v>209374</v>
      </c>
      <c r="R973" s="739" t="str">
        <f t="shared" si="61"/>
        <v>09</v>
      </c>
      <c r="S973" s="695" t="str">
        <f t="shared" si="62"/>
        <v>2017</v>
      </c>
      <c r="T973" s="695" t="str">
        <f>VLOOKUP(R973,ZemeData!$B$537:$C$548,2,0)</f>
        <v>IX</v>
      </c>
      <c r="U973" s="695" t="str">
        <f>VLOOKUP(O973,ZemeData!$B$524:$C$533,2,0)</f>
        <v xml:space="preserve"> * Ostatní */</v>
      </c>
      <c r="V973" s="721"/>
    </row>
    <row r="974" spans="1:22" ht="25.5" x14ac:dyDescent="0.2">
      <c r="A974" s="737" t="str">
        <f t="shared" si="57"/>
        <v>IX2017 * Rozvojové země</v>
      </c>
      <c r="B974" s="977" t="s">
        <v>1515</v>
      </c>
      <c r="C974" s="973">
        <v>10</v>
      </c>
      <c r="D974" s="973" t="s">
        <v>260</v>
      </c>
      <c r="E974" s="978">
        <v>153573610</v>
      </c>
      <c r="F974" s="978">
        <v>1107989</v>
      </c>
      <c r="G974" s="887" t="str">
        <f t="shared" si="58"/>
        <v>09</v>
      </c>
      <c r="H974" s="867" t="str">
        <f t="shared" si="59"/>
        <v>2017</v>
      </c>
      <c r="I974" s="867" t="str">
        <f>VLOOKUP(G974,ZemeData!$B$537:$C$548,2,0)</f>
        <v>IX</v>
      </c>
      <c r="J974" s="867" t="str">
        <f>VLOOKUP(D974,ZemeData!$E$524:$F$533,2,0)</f>
        <v xml:space="preserve"> * Rozvojové země</v>
      </c>
      <c r="K974" s="868"/>
      <c r="L974" s="888" t="str">
        <f t="shared" si="60"/>
        <v>IX2017 * Rozvojové země</v>
      </c>
      <c r="M974" s="979" t="s">
        <v>1515</v>
      </c>
      <c r="N974" s="963">
        <v>10</v>
      </c>
      <c r="O974" s="963" t="s">
        <v>260</v>
      </c>
      <c r="P974" s="950">
        <v>98701897</v>
      </c>
      <c r="Q974" s="950">
        <v>660115</v>
      </c>
      <c r="R974" s="739" t="str">
        <f t="shared" si="61"/>
        <v>09</v>
      </c>
      <c r="S974" s="695" t="str">
        <f t="shared" si="62"/>
        <v>2017</v>
      </c>
      <c r="T974" s="695" t="str">
        <f>VLOOKUP(R974,ZemeData!$B$537:$C$548,2,0)</f>
        <v>IX</v>
      </c>
      <c r="U974" s="695" t="str">
        <f>VLOOKUP(O974,ZemeData!$B$524:$C$533,2,0)</f>
        <v xml:space="preserve"> * Rozvojové země</v>
      </c>
      <c r="V974" s="721"/>
    </row>
    <row r="975" spans="1:22" ht="25.5" x14ac:dyDescent="0.2">
      <c r="A975" s="737" t="str">
        <f t="shared" si="57"/>
        <v>IX2017 ** Ostatní státy s vyspělou</v>
      </c>
      <c r="B975" s="977" t="s">
        <v>1515</v>
      </c>
      <c r="C975" s="973">
        <v>32</v>
      </c>
      <c r="D975" s="973" t="s">
        <v>256</v>
      </c>
      <c r="E975" s="978">
        <v>98796724</v>
      </c>
      <c r="F975" s="978">
        <v>775059</v>
      </c>
      <c r="G975" s="887" t="str">
        <f t="shared" si="58"/>
        <v>09</v>
      </c>
      <c r="H975" s="867" t="str">
        <f t="shared" si="59"/>
        <v>2017</v>
      </c>
      <c r="I975" s="867" t="str">
        <f>VLOOKUP(G975,ZemeData!$B$537:$C$548,2,0)</f>
        <v>IX</v>
      </c>
      <c r="J975" s="867" t="str">
        <f>VLOOKUP(D975,ZemeData!$E$524:$F$533,2,0)</f>
        <v xml:space="preserve"> ** Ostatní státy s vyspělou</v>
      </c>
      <c r="K975" s="868"/>
      <c r="L975" s="888" t="str">
        <f t="shared" si="60"/>
        <v>IX2017 ** Ostatní státy s vyspělou</v>
      </c>
      <c r="M975" s="979" t="s">
        <v>1515</v>
      </c>
      <c r="N975" s="963">
        <v>32</v>
      </c>
      <c r="O975" s="963" t="s">
        <v>256</v>
      </c>
      <c r="P975" s="950">
        <v>101929546</v>
      </c>
      <c r="Q975" s="950">
        <v>796034</v>
      </c>
      <c r="R975" s="739" t="str">
        <f t="shared" si="61"/>
        <v>09</v>
      </c>
      <c r="S975" s="695" t="str">
        <f t="shared" si="62"/>
        <v>2017</v>
      </c>
      <c r="T975" s="695" t="str">
        <f>VLOOKUP(R975,ZemeData!$B$537:$C$548,2,0)</f>
        <v>IX</v>
      </c>
      <c r="U975" s="695" t="str">
        <f>VLOOKUP(O975,ZemeData!$B$524:$C$533,2,0)</f>
        <v xml:space="preserve"> ** Ostatní státy s vyspělou</v>
      </c>
      <c r="V975" s="721"/>
    </row>
    <row r="976" spans="1:22" ht="51" x14ac:dyDescent="0.2">
      <c r="A976" s="737" t="str">
        <f t="shared" si="57"/>
        <v xml:space="preserve">IX2017 * Společenství </v>
      </c>
      <c r="B976" s="977" t="s">
        <v>1515</v>
      </c>
      <c r="C976" s="973">
        <v>55</v>
      </c>
      <c r="D976" s="973" t="s">
        <v>1701</v>
      </c>
      <c r="E976" s="978">
        <v>1662607367</v>
      </c>
      <c r="F976" s="978">
        <v>647901</v>
      </c>
      <c r="G976" s="887" t="str">
        <f t="shared" si="58"/>
        <v>09</v>
      </c>
      <c r="H976" s="867" t="str">
        <f t="shared" si="59"/>
        <v>2017</v>
      </c>
      <c r="I976" s="867" t="str">
        <f>VLOOKUP(G976,ZemeData!$B$537:$C$548,2,0)</f>
        <v>IX</v>
      </c>
      <c r="J976" s="867" t="str">
        <f>VLOOKUP(D976,ZemeData!$E$524:$F$533,2,0)</f>
        <v xml:space="preserve"> * Společenství </v>
      </c>
      <c r="K976" s="868"/>
      <c r="L976" s="888" t="str">
        <f t="shared" si="60"/>
        <v xml:space="preserve">IX2017 * Společenství </v>
      </c>
      <c r="M976" s="979" t="s">
        <v>1515</v>
      </c>
      <c r="N976" s="963">
        <v>55</v>
      </c>
      <c r="O976" s="963" t="s">
        <v>1701</v>
      </c>
      <c r="P976" s="950">
        <v>136481198</v>
      </c>
      <c r="Q976" s="950">
        <v>479086</v>
      </c>
      <c r="R976" s="739" t="str">
        <f t="shared" si="61"/>
        <v>09</v>
      </c>
      <c r="S976" s="695" t="str">
        <f t="shared" si="62"/>
        <v>2017</v>
      </c>
      <c r="T976" s="695" t="str">
        <f>VLOOKUP(R976,ZemeData!$B$537:$C$548,2,0)</f>
        <v>IX</v>
      </c>
      <c r="U976" s="695" t="str">
        <f>VLOOKUP(O976,ZemeData!$B$524:$C$533,2,0)</f>
        <v xml:space="preserve"> * Společenství </v>
      </c>
      <c r="V976" s="721"/>
    </row>
    <row r="977" spans="1:22" x14ac:dyDescent="0.2">
      <c r="A977" s="737" t="str">
        <f t="shared" si="57"/>
        <v>IX2017 ** Státy EU 28</v>
      </c>
      <c r="B977" s="977" t="s">
        <v>1515</v>
      </c>
      <c r="C977" s="973">
        <v>56</v>
      </c>
      <c r="D977" s="973" t="s">
        <v>257</v>
      </c>
      <c r="E977" s="978">
        <v>4423712020</v>
      </c>
      <c r="F977" s="978">
        <v>9787260</v>
      </c>
      <c r="G977" s="887" t="str">
        <f t="shared" si="58"/>
        <v>09</v>
      </c>
      <c r="H977" s="867" t="str">
        <f t="shared" si="59"/>
        <v>2017</v>
      </c>
      <c r="I977" s="867" t="str">
        <f>VLOOKUP(G977,ZemeData!$B$537:$C$548,2,0)</f>
        <v>IX</v>
      </c>
      <c r="J977" s="867" t="str">
        <f>VLOOKUP(D977,ZemeData!$E$524:$F$533,2,0)</f>
        <v xml:space="preserve"> ** Státy EU 28</v>
      </c>
      <c r="K977" s="868"/>
      <c r="L977" s="888" t="str">
        <f t="shared" si="60"/>
        <v>IX2017 ** Státy EU 28</v>
      </c>
      <c r="M977" s="979" t="s">
        <v>1515</v>
      </c>
      <c r="N977" s="963">
        <v>56</v>
      </c>
      <c r="O977" s="963" t="s">
        <v>257</v>
      </c>
      <c r="P977" s="950">
        <v>5468652214</v>
      </c>
      <c r="Q977" s="950">
        <v>14038585</v>
      </c>
      <c r="R977" s="739" t="str">
        <f t="shared" si="61"/>
        <v>09</v>
      </c>
      <c r="S977" s="695" t="str">
        <f t="shared" si="62"/>
        <v>2017</v>
      </c>
      <c r="T977" s="695" t="str">
        <f>VLOOKUP(R977,ZemeData!$B$537:$C$548,2,0)</f>
        <v>IX</v>
      </c>
      <c r="U977" s="695" t="str">
        <f>VLOOKUP(O977,ZemeData!$B$524:$C$533,2,0)</f>
        <v xml:space="preserve"> ** Státy EU 28</v>
      </c>
      <c r="V977" s="721"/>
    </row>
    <row r="978" spans="1:22" ht="25.5" x14ac:dyDescent="0.2">
      <c r="A978" s="737" t="str">
        <f t="shared" si="57"/>
        <v xml:space="preserve">IX2017 * Státy s vyspělou tržní  </v>
      </c>
      <c r="B978" s="977" t="s">
        <v>1515</v>
      </c>
      <c r="C978" s="973">
        <v>58</v>
      </c>
      <c r="D978" s="973" t="s">
        <v>262</v>
      </c>
      <c r="E978" s="978">
        <v>4551671138</v>
      </c>
      <c r="F978" s="978">
        <v>10746846</v>
      </c>
      <c r="G978" s="887" t="str">
        <f t="shared" si="58"/>
        <v>09</v>
      </c>
      <c r="H978" s="867" t="str">
        <f t="shared" si="59"/>
        <v>2017</v>
      </c>
      <c r="I978" s="867" t="str">
        <f>VLOOKUP(G978,ZemeData!$B$537:$C$548,2,0)</f>
        <v>IX</v>
      </c>
      <c r="J978" s="867" t="str">
        <f>VLOOKUP(D978,ZemeData!$E$524:$F$533,2,0)</f>
        <v xml:space="preserve"> * Státy s vyspělou tržní  </v>
      </c>
      <c r="K978" s="868"/>
      <c r="L978" s="888" t="str">
        <f t="shared" si="60"/>
        <v xml:space="preserve">IX2017 * Státy s vyspělou tržní  </v>
      </c>
      <c r="M978" s="979" t="s">
        <v>1515</v>
      </c>
      <c r="N978" s="963">
        <v>58</v>
      </c>
      <c r="O978" s="963" t="s">
        <v>262</v>
      </c>
      <c r="P978" s="950">
        <v>5623652165</v>
      </c>
      <c r="Q978" s="950">
        <v>15133929</v>
      </c>
      <c r="R978" s="739" t="str">
        <f t="shared" si="61"/>
        <v>09</v>
      </c>
      <c r="S978" s="695" t="str">
        <f t="shared" si="62"/>
        <v>2017</v>
      </c>
      <c r="T978" s="695" t="str">
        <f>VLOOKUP(R978,ZemeData!$B$537:$C$548,2,0)</f>
        <v>IX</v>
      </c>
      <c r="U978" s="695" t="str">
        <f>VLOOKUP(O978,ZemeData!$B$524:$C$533,2,0)</f>
        <v xml:space="preserve"> * Státy s vyspělou tržní  </v>
      </c>
      <c r="V978" s="721"/>
    </row>
    <row r="979" spans="1:22" ht="25.5" x14ac:dyDescent="0.2">
      <c r="A979" s="737" t="str">
        <f t="shared" si="57"/>
        <v xml:space="preserve">IX2017 * Státy s </v>
      </c>
      <c r="B979" s="977" t="s">
        <v>1515</v>
      </c>
      <c r="C979" s="973">
        <v>59</v>
      </c>
      <c r="D979" s="973" t="s">
        <v>263</v>
      </c>
      <c r="E979" s="978">
        <v>29259893</v>
      </c>
      <c r="F979" s="978">
        <v>84512</v>
      </c>
      <c r="G979" s="887" t="str">
        <f t="shared" si="58"/>
        <v>09</v>
      </c>
      <c r="H979" s="867" t="str">
        <f t="shared" si="59"/>
        <v>2017</v>
      </c>
      <c r="I979" s="867" t="str">
        <f>VLOOKUP(G979,ZemeData!$B$537:$C$548,2,0)</f>
        <v>IX</v>
      </c>
      <c r="J979" s="867" t="str">
        <f>VLOOKUP(D979,ZemeData!$E$524:$F$533,2,0)</f>
        <v xml:space="preserve"> * Státy s </v>
      </c>
      <c r="K979" s="868"/>
      <c r="L979" s="888" t="str">
        <f t="shared" si="60"/>
        <v xml:space="preserve">IX2017 * Státy s </v>
      </c>
      <c r="M979" s="979" t="s">
        <v>1515</v>
      </c>
      <c r="N979" s="963">
        <v>59</v>
      </c>
      <c r="O979" s="963" t="s">
        <v>263</v>
      </c>
      <c r="P979" s="950">
        <v>53760255</v>
      </c>
      <c r="Q979" s="950">
        <v>100064</v>
      </c>
      <c r="R979" s="739" t="str">
        <f t="shared" si="61"/>
        <v>09</v>
      </c>
      <c r="S979" s="695" t="str">
        <f t="shared" si="62"/>
        <v>2017</v>
      </c>
      <c r="T979" s="695" t="str">
        <f>VLOOKUP(R979,ZemeData!$B$537:$C$548,2,0)</f>
        <v>IX</v>
      </c>
      <c r="U979" s="695" t="str">
        <f>VLOOKUP(O979,ZemeData!$B$524:$C$533,2,0)</f>
        <v xml:space="preserve"> * Státy s </v>
      </c>
      <c r="V979" s="721"/>
    </row>
    <row r="980" spans="1:22" x14ac:dyDescent="0.2">
      <c r="A980" s="737" t="str">
        <f t="shared" si="57"/>
        <v>X2017 * Nespecifikováno</v>
      </c>
      <c r="B980" s="977" t="s">
        <v>1524</v>
      </c>
      <c r="C980" s="973">
        <v>0</v>
      </c>
      <c r="D980" s="973" t="s">
        <v>258</v>
      </c>
      <c r="E980" s="978">
        <v>84694367</v>
      </c>
      <c r="F980" s="978">
        <v>85684</v>
      </c>
      <c r="G980" s="887" t="str">
        <f t="shared" si="58"/>
        <v>10</v>
      </c>
      <c r="H980" s="867" t="str">
        <f t="shared" si="59"/>
        <v>2017</v>
      </c>
      <c r="I980" s="867" t="str">
        <f>VLOOKUP(G980,ZemeData!$B$537:$C$548,2,0)</f>
        <v>X</v>
      </c>
      <c r="J980" s="867" t="str">
        <f>VLOOKUP(D980,ZemeData!$E$524:$F$533,2,0)</f>
        <v xml:space="preserve"> * Nespecifikováno</v>
      </c>
      <c r="K980" s="868"/>
      <c r="L980" s="888" t="str">
        <f t="shared" si="60"/>
        <v>X2017 * Nespecifikováno</v>
      </c>
      <c r="M980" s="979" t="s">
        <v>1524</v>
      </c>
      <c r="N980" s="963">
        <v>0</v>
      </c>
      <c r="O980" s="963" t="s">
        <v>258</v>
      </c>
      <c r="P980" s="950">
        <v>21872034</v>
      </c>
      <c r="Q980" s="950">
        <v>10733</v>
      </c>
      <c r="R980" s="739" t="str">
        <f t="shared" si="61"/>
        <v>10</v>
      </c>
      <c r="S980" s="695" t="str">
        <f t="shared" si="62"/>
        <v>2017</v>
      </c>
      <c r="T980" s="695" t="str">
        <f>VLOOKUP(R980,ZemeData!$B$537:$C$548,2,0)</f>
        <v>X</v>
      </c>
      <c r="U980" s="695" t="str">
        <f>VLOOKUP(O980,ZemeData!$B$524:$C$533,2,0)</f>
        <v xml:space="preserve"> * Nespecifikováno</v>
      </c>
      <c r="V980" s="721"/>
    </row>
    <row r="981" spans="1:22" x14ac:dyDescent="0.2">
      <c r="A981" s="737" t="str">
        <f t="shared" si="57"/>
        <v>X2017 ** Státy ESVO</v>
      </c>
      <c r="B981" s="977" t="s">
        <v>1524</v>
      </c>
      <c r="C981" s="973">
        <v>2</v>
      </c>
      <c r="D981" s="973" t="s">
        <v>254</v>
      </c>
      <c r="E981" s="978">
        <v>31802317</v>
      </c>
      <c r="F981" s="978">
        <v>178775</v>
      </c>
      <c r="G981" s="887" t="str">
        <f t="shared" si="58"/>
        <v>10</v>
      </c>
      <c r="H981" s="867" t="str">
        <f t="shared" si="59"/>
        <v>2017</v>
      </c>
      <c r="I981" s="867" t="str">
        <f>VLOOKUP(G981,ZemeData!$B$537:$C$548,2,0)</f>
        <v>X</v>
      </c>
      <c r="J981" s="867" t="str">
        <f>VLOOKUP(D981,ZemeData!$E$524:$F$533,2,0)</f>
        <v xml:space="preserve"> ** Státy ESVO</v>
      </c>
      <c r="K981" s="868"/>
      <c r="L981" s="888" t="str">
        <f t="shared" si="60"/>
        <v>X2017 ** Státy ESVO</v>
      </c>
      <c r="M981" s="979" t="s">
        <v>1524</v>
      </c>
      <c r="N981" s="963">
        <v>2</v>
      </c>
      <c r="O981" s="963" t="s">
        <v>254</v>
      </c>
      <c r="P981" s="950">
        <v>49966714</v>
      </c>
      <c r="Q981" s="950">
        <v>334600</v>
      </c>
      <c r="R981" s="739" t="str">
        <f t="shared" si="61"/>
        <v>10</v>
      </c>
      <c r="S981" s="695" t="str">
        <f t="shared" si="62"/>
        <v>2017</v>
      </c>
      <c r="T981" s="695" t="str">
        <f>VLOOKUP(R981,ZemeData!$B$537:$C$548,2,0)</f>
        <v>X</v>
      </c>
      <c r="U981" s="695" t="str">
        <f>VLOOKUP(O981,ZemeData!$B$524:$C$533,2,0)</f>
        <v xml:space="preserve"> ** Státy ESVO</v>
      </c>
      <c r="V981" s="721"/>
    </row>
    <row r="982" spans="1:22" x14ac:dyDescent="0.2">
      <c r="A982" s="737" t="str">
        <f t="shared" si="57"/>
        <v>X2017 Dovoz ze zemí OECD</v>
      </c>
      <c r="B982" s="977" t="s">
        <v>1524</v>
      </c>
      <c r="C982" s="973">
        <v>4</v>
      </c>
      <c r="D982" s="973" t="s">
        <v>255</v>
      </c>
      <c r="E982" s="978">
        <v>4815349697</v>
      </c>
      <c r="F982" s="978">
        <v>11806361</v>
      </c>
      <c r="G982" s="887" t="str">
        <f t="shared" si="58"/>
        <v>10</v>
      </c>
      <c r="H982" s="867" t="str">
        <f t="shared" si="59"/>
        <v>2017</v>
      </c>
      <c r="I982" s="867" t="str">
        <f>VLOOKUP(G982,ZemeData!$B$537:$C$548,2,0)</f>
        <v>X</v>
      </c>
      <c r="J982" s="867" t="str">
        <f>VLOOKUP(D982,ZemeData!$E$524:$F$533,2,0)</f>
        <v xml:space="preserve"> Dovoz ze zemí OECD</v>
      </c>
      <c r="K982" s="868"/>
      <c r="L982" s="888" t="str">
        <f t="shared" si="60"/>
        <v>X2017 Vývoz do zemí OECD</v>
      </c>
      <c r="M982" s="979" t="s">
        <v>1524</v>
      </c>
      <c r="N982" s="963">
        <v>4</v>
      </c>
      <c r="O982" s="963" t="s">
        <v>255</v>
      </c>
      <c r="P982" s="950">
        <v>5884016641</v>
      </c>
      <c r="Q982" s="950">
        <v>15606937</v>
      </c>
      <c r="R982" s="739" t="str">
        <f t="shared" si="61"/>
        <v>10</v>
      </c>
      <c r="S982" s="695" t="str">
        <f t="shared" si="62"/>
        <v>2017</v>
      </c>
      <c r="T982" s="695" t="str">
        <f>VLOOKUP(R982,ZemeData!$B$537:$C$548,2,0)</f>
        <v>X</v>
      </c>
      <c r="U982" s="695" t="str">
        <f>VLOOKUP(O982,ZemeData!$B$524:$C$533,2,0)</f>
        <v xml:space="preserve"> Vývoz do zemí OECD</v>
      </c>
      <c r="V982" s="721"/>
    </row>
    <row r="983" spans="1:22" x14ac:dyDescent="0.2">
      <c r="A983" s="737" t="str">
        <f t="shared" si="57"/>
        <v>X2017 * Ostatní */</v>
      </c>
      <c r="B983" s="977" t="s">
        <v>1524</v>
      </c>
      <c r="C983" s="973">
        <v>8</v>
      </c>
      <c r="D983" s="973" t="s">
        <v>259</v>
      </c>
      <c r="E983" s="978">
        <v>123280352</v>
      </c>
      <c r="F983" s="978">
        <v>2316367</v>
      </c>
      <c r="G983" s="887" t="str">
        <f t="shared" si="58"/>
        <v>10</v>
      </c>
      <c r="H983" s="867" t="str">
        <f t="shared" si="59"/>
        <v>2017</v>
      </c>
      <c r="I983" s="867" t="str">
        <f>VLOOKUP(G983,ZemeData!$B$537:$C$548,2,0)</f>
        <v>X</v>
      </c>
      <c r="J983" s="867" t="str">
        <f>VLOOKUP(D983,ZemeData!$E$524:$F$533,2,0)</f>
        <v xml:space="preserve"> * Ostatní */</v>
      </c>
      <c r="K983" s="868"/>
      <c r="L983" s="888" t="str">
        <f t="shared" si="60"/>
        <v>X2017 * Ostatní */</v>
      </c>
      <c r="M983" s="979" t="s">
        <v>1524</v>
      </c>
      <c r="N983" s="963">
        <v>8</v>
      </c>
      <c r="O983" s="963" t="s">
        <v>259</v>
      </c>
      <c r="P983" s="950">
        <v>39958798</v>
      </c>
      <c r="Q983" s="950">
        <v>243798</v>
      </c>
      <c r="R983" s="739" t="str">
        <f t="shared" si="61"/>
        <v>10</v>
      </c>
      <c r="S983" s="695" t="str">
        <f t="shared" si="62"/>
        <v>2017</v>
      </c>
      <c r="T983" s="695" t="str">
        <f>VLOOKUP(R983,ZemeData!$B$537:$C$548,2,0)</f>
        <v>X</v>
      </c>
      <c r="U983" s="695" t="str">
        <f>VLOOKUP(O983,ZemeData!$B$524:$C$533,2,0)</f>
        <v xml:space="preserve"> * Ostatní */</v>
      </c>
      <c r="V983" s="721"/>
    </row>
    <row r="984" spans="1:22" ht="25.5" x14ac:dyDescent="0.2">
      <c r="A984" s="737" t="str">
        <f t="shared" si="57"/>
        <v>X2017 * Rozvojové země</v>
      </c>
      <c r="B984" s="977" t="s">
        <v>1524</v>
      </c>
      <c r="C984" s="973">
        <v>10</v>
      </c>
      <c r="D984" s="973" t="s">
        <v>260</v>
      </c>
      <c r="E984" s="978">
        <v>203887305</v>
      </c>
      <c r="F984" s="978">
        <v>1394558</v>
      </c>
      <c r="G984" s="887" t="str">
        <f t="shared" si="58"/>
        <v>10</v>
      </c>
      <c r="H984" s="867" t="str">
        <f t="shared" si="59"/>
        <v>2017</v>
      </c>
      <c r="I984" s="867" t="str">
        <f>VLOOKUP(G984,ZemeData!$B$537:$C$548,2,0)</f>
        <v>X</v>
      </c>
      <c r="J984" s="867" t="str">
        <f>VLOOKUP(D984,ZemeData!$E$524:$F$533,2,0)</f>
        <v xml:space="preserve"> * Rozvojové země</v>
      </c>
      <c r="K984" s="868"/>
      <c r="L984" s="888" t="str">
        <f t="shared" si="60"/>
        <v>X2017 * Rozvojové země</v>
      </c>
      <c r="M984" s="979" t="s">
        <v>1524</v>
      </c>
      <c r="N984" s="963">
        <v>10</v>
      </c>
      <c r="O984" s="963" t="s">
        <v>260</v>
      </c>
      <c r="P984" s="950">
        <v>103807282</v>
      </c>
      <c r="Q984" s="950">
        <v>802952</v>
      </c>
      <c r="R984" s="739" t="str">
        <f t="shared" si="61"/>
        <v>10</v>
      </c>
      <c r="S984" s="695" t="str">
        <f t="shared" si="62"/>
        <v>2017</v>
      </c>
      <c r="T984" s="695" t="str">
        <f>VLOOKUP(R984,ZemeData!$B$537:$C$548,2,0)</f>
        <v>X</v>
      </c>
      <c r="U984" s="695" t="str">
        <f>VLOOKUP(O984,ZemeData!$B$524:$C$533,2,0)</f>
        <v xml:space="preserve"> * Rozvojové země</v>
      </c>
      <c r="V984" s="721"/>
    </row>
    <row r="985" spans="1:22" ht="25.5" x14ac:dyDescent="0.2">
      <c r="A985" s="737" t="str">
        <f t="shared" si="57"/>
        <v>X2017 ** Ostatní státy s vyspělou</v>
      </c>
      <c r="B985" s="977" t="s">
        <v>1524</v>
      </c>
      <c r="C985" s="973">
        <v>32</v>
      </c>
      <c r="D985" s="973" t="s">
        <v>256</v>
      </c>
      <c r="E985" s="978">
        <v>129757465</v>
      </c>
      <c r="F985" s="978">
        <v>916858</v>
      </c>
      <c r="G985" s="887" t="str">
        <f t="shared" si="58"/>
        <v>10</v>
      </c>
      <c r="H985" s="867" t="str">
        <f t="shared" si="59"/>
        <v>2017</v>
      </c>
      <c r="I985" s="867" t="str">
        <f>VLOOKUP(G985,ZemeData!$B$537:$C$548,2,0)</f>
        <v>X</v>
      </c>
      <c r="J985" s="867" t="str">
        <f>VLOOKUP(D985,ZemeData!$E$524:$F$533,2,0)</f>
        <v xml:space="preserve"> ** Ostatní státy s vyspělou</v>
      </c>
      <c r="K985" s="868"/>
      <c r="L985" s="888" t="str">
        <f t="shared" si="60"/>
        <v>X2017 ** Ostatní státy s vyspělou</v>
      </c>
      <c r="M985" s="979" t="s">
        <v>1524</v>
      </c>
      <c r="N985" s="963">
        <v>32</v>
      </c>
      <c r="O985" s="963" t="s">
        <v>256</v>
      </c>
      <c r="P985" s="950">
        <v>114487544</v>
      </c>
      <c r="Q985" s="950">
        <v>890646</v>
      </c>
      <c r="R985" s="739" t="str">
        <f t="shared" si="61"/>
        <v>10</v>
      </c>
      <c r="S985" s="695" t="str">
        <f t="shared" si="62"/>
        <v>2017</v>
      </c>
      <c r="T985" s="695" t="str">
        <f>VLOOKUP(R985,ZemeData!$B$537:$C$548,2,0)</f>
        <v>X</v>
      </c>
      <c r="U985" s="695" t="str">
        <f>VLOOKUP(O985,ZemeData!$B$524:$C$533,2,0)</f>
        <v xml:space="preserve"> ** Ostatní státy s vyspělou</v>
      </c>
      <c r="V985" s="721"/>
    </row>
    <row r="986" spans="1:22" ht="51" x14ac:dyDescent="0.2">
      <c r="A986" s="737" t="str">
        <f t="shared" si="57"/>
        <v xml:space="preserve">X2017 * Společenství </v>
      </c>
      <c r="B986" s="977" t="s">
        <v>1524</v>
      </c>
      <c r="C986" s="973">
        <v>55</v>
      </c>
      <c r="D986" s="973" t="s">
        <v>1701</v>
      </c>
      <c r="E986" s="978">
        <v>2113650994</v>
      </c>
      <c r="F986" s="978">
        <v>729088</v>
      </c>
      <c r="G986" s="887" t="str">
        <f t="shared" si="58"/>
        <v>10</v>
      </c>
      <c r="H986" s="867" t="str">
        <f t="shared" si="59"/>
        <v>2017</v>
      </c>
      <c r="I986" s="867" t="str">
        <f>VLOOKUP(G986,ZemeData!$B$537:$C$548,2,0)</f>
        <v>X</v>
      </c>
      <c r="J986" s="867" t="str">
        <f>VLOOKUP(D986,ZemeData!$E$524:$F$533,2,0)</f>
        <v xml:space="preserve"> * Společenství </v>
      </c>
      <c r="K986" s="868"/>
      <c r="L986" s="888" t="str">
        <f t="shared" si="60"/>
        <v xml:space="preserve">X2017 * Společenství </v>
      </c>
      <c r="M986" s="979" t="s">
        <v>1524</v>
      </c>
      <c r="N986" s="963">
        <v>55</v>
      </c>
      <c r="O986" s="963" t="s">
        <v>1701</v>
      </c>
      <c r="P986" s="950">
        <v>165973821</v>
      </c>
      <c r="Q986" s="950">
        <v>568755</v>
      </c>
      <c r="R986" s="739" t="str">
        <f t="shared" si="61"/>
        <v>10</v>
      </c>
      <c r="S986" s="695" t="str">
        <f t="shared" si="62"/>
        <v>2017</v>
      </c>
      <c r="T986" s="695" t="str">
        <f>VLOOKUP(R986,ZemeData!$B$537:$C$548,2,0)</f>
        <v>X</v>
      </c>
      <c r="U986" s="695" t="str">
        <f>VLOOKUP(O986,ZemeData!$B$524:$C$533,2,0)</f>
        <v xml:space="preserve"> * Společenství </v>
      </c>
      <c r="V986" s="721"/>
    </row>
    <row r="987" spans="1:22" x14ac:dyDescent="0.2">
      <c r="A987" s="737" t="str">
        <f t="shared" si="57"/>
        <v>X2017 ** Státy EU 28</v>
      </c>
      <c r="B987" s="977" t="s">
        <v>1524</v>
      </c>
      <c r="C987" s="973">
        <v>56</v>
      </c>
      <c r="D987" s="973" t="s">
        <v>257</v>
      </c>
      <c r="E987" s="978">
        <v>4700819078</v>
      </c>
      <c r="F987" s="978">
        <v>10511309</v>
      </c>
      <c r="G987" s="887" t="str">
        <f t="shared" si="58"/>
        <v>10</v>
      </c>
      <c r="H987" s="867" t="str">
        <f t="shared" si="59"/>
        <v>2017</v>
      </c>
      <c r="I987" s="867" t="str">
        <f>VLOOKUP(G987,ZemeData!$B$537:$C$548,2,0)</f>
        <v>X</v>
      </c>
      <c r="J987" s="867" t="str">
        <f>VLOOKUP(D987,ZemeData!$E$524:$F$533,2,0)</f>
        <v xml:space="preserve"> ** Státy EU 28</v>
      </c>
      <c r="K987" s="868"/>
      <c r="L987" s="888" t="str">
        <f t="shared" si="60"/>
        <v>X2017 ** Státy EU 28</v>
      </c>
      <c r="M987" s="979" t="s">
        <v>1524</v>
      </c>
      <c r="N987" s="963">
        <v>56</v>
      </c>
      <c r="O987" s="963" t="s">
        <v>257</v>
      </c>
      <c r="P987" s="950">
        <v>5837963294</v>
      </c>
      <c r="Q987" s="950">
        <v>14811819</v>
      </c>
      <c r="R987" s="739" t="str">
        <f t="shared" si="61"/>
        <v>10</v>
      </c>
      <c r="S987" s="695" t="str">
        <f t="shared" si="62"/>
        <v>2017</v>
      </c>
      <c r="T987" s="695" t="str">
        <f>VLOOKUP(R987,ZemeData!$B$537:$C$548,2,0)</f>
        <v>X</v>
      </c>
      <c r="U987" s="695" t="str">
        <f>VLOOKUP(O987,ZemeData!$B$524:$C$533,2,0)</f>
        <v xml:space="preserve"> ** Státy EU 28</v>
      </c>
      <c r="V987" s="721"/>
    </row>
    <row r="988" spans="1:22" ht="25.5" x14ac:dyDescent="0.2">
      <c r="A988" s="737" t="str">
        <f t="shared" si="57"/>
        <v xml:space="preserve">X2017 * Státy s vyspělou tržní  </v>
      </c>
      <c r="B988" s="977" t="s">
        <v>1524</v>
      </c>
      <c r="C988" s="973">
        <v>58</v>
      </c>
      <c r="D988" s="973" t="s">
        <v>262</v>
      </c>
      <c r="E988" s="978">
        <v>4862378860</v>
      </c>
      <c r="F988" s="978">
        <v>11606942</v>
      </c>
      <c r="G988" s="887" t="str">
        <f t="shared" si="58"/>
        <v>10</v>
      </c>
      <c r="H988" s="867" t="str">
        <f t="shared" si="59"/>
        <v>2017</v>
      </c>
      <c r="I988" s="867" t="str">
        <f>VLOOKUP(G988,ZemeData!$B$537:$C$548,2,0)</f>
        <v>X</v>
      </c>
      <c r="J988" s="867" t="str">
        <f>VLOOKUP(D988,ZemeData!$E$524:$F$533,2,0)</f>
        <v xml:space="preserve"> * Státy s vyspělou tržní  </v>
      </c>
      <c r="K988" s="868"/>
      <c r="L988" s="888" t="str">
        <f t="shared" si="60"/>
        <v xml:space="preserve">X2017 * Státy s vyspělou tržní  </v>
      </c>
      <c r="M988" s="979" t="s">
        <v>1524</v>
      </c>
      <c r="N988" s="963">
        <v>58</v>
      </c>
      <c r="O988" s="963" t="s">
        <v>262</v>
      </c>
      <c r="P988" s="950">
        <v>6002417552</v>
      </c>
      <c r="Q988" s="950">
        <v>16037066</v>
      </c>
      <c r="R988" s="739" t="str">
        <f t="shared" si="61"/>
        <v>10</v>
      </c>
      <c r="S988" s="695" t="str">
        <f t="shared" si="62"/>
        <v>2017</v>
      </c>
      <c r="T988" s="695" t="str">
        <f>VLOOKUP(R988,ZemeData!$B$537:$C$548,2,0)</f>
        <v>X</v>
      </c>
      <c r="U988" s="695" t="str">
        <f>VLOOKUP(O988,ZemeData!$B$524:$C$533,2,0)</f>
        <v xml:space="preserve"> * Státy s vyspělou tržní  </v>
      </c>
      <c r="V988" s="721"/>
    </row>
    <row r="989" spans="1:22" ht="25.5" x14ac:dyDescent="0.2">
      <c r="A989" s="737" t="str">
        <f t="shared" si="57"/>
        <v xml:space="preserve">X2017 * Státy s </v>
      </c>
      <c r="B989" s="977" t="s">
        <v>1524</v>
      </c>
      <c r="C989" s="973">
        <v>59</v>
      </c>
      <c r="D989" s="973" t="s">
        <v>263</v>
      </c>
      <c r="E989" s="978">
        <v>28244650</v>
      </c>
      <c r="F989" s="978">
        <v>90116</v>
      </c>
      <c r="G989" s="887" t="str">
        <f t="shared" si="58"/>
        <v>10</v>
      </c>
      <c r="H989" s="867" t="str">
        <f t="shared" si="59"/>
        <v>2017</v>
      </c>
      <c r="I989" s="867" t="str">
        <f>VLOOKUP(G989,ZemeData!$B$537:$C$548,2,0)</f>
        <v>X</v>
      </c>
      <c r="J989" s="867" t="str">
        <f>VLOOKUP(D989,ZemeData!$E$524:$F$533,2,0)</f>
        <v xml:space="preserve"> * Státy s </v>
      </c>
      <c r="K989" s="868"/>
      <c r="L989" s="888" t="str">
        <f t="shared" si="60"/>
        <v xml:space="preserve">X2017 * Státy s </v>
      </c>
      <c r="M989" s="979" t="s">
        <v>1524</v>
      </c>
      <c r="N989" s="963">
        <v>59</v>
      </c>
      <c r="O989" s="963" t="s">
        <v>263</v>
      </c>
      <c r="P989" s="950">
        <v>62659119</v>
      </c>
      <c r="Q989" s="950">
        <v>103829</v>
      </c>
      <c r="R989" s="739" t="str">
        <f t="shared" si="61"/>
        <v>10</v>
      </c>
      <c r="S989" s="695" t="str">
        <f t="shared" si="62"/>
        <v>2017</v>
      </c>
      <c r="T989" s="695" t="str">
        <f>VLOOKUP(R989,ZemeData!$B$537:$C$548,2,0)</f>
        <v>X</v>
      </c>
      <c r="U989" s="695" t="str">
        <f>VLOOKUP(O989,ZemeData!$B$524:$C$533,2,0)</f>
        <v xml:space="preserve"> * Státy s </v>
      </c>
      <c r="V989" s="721"/>
    </row>
    <row r="990" spans="1:22" x14ac:dyDescent="0.2">
      <c r="A990" s="737" t="str">
        <f t="shared" si="57"/>
        <v>XI2017 * Nespecifikováno</v>
      </c>
      <c r="B990" s="977" t="s">
        <v>1525</v>
      </c>
      <c r="C990" s="973">
        <v>0</v>
      </c>
      <c r="D990" s="973" t="s">
        <v>258</v>
      </c>
      <c r="E990" s="978">
        <v>104665833</v>
      </c>
      <c r="F990" s="978">
        <v>103617</v>
      </c>
      <c r="G990" s="887" t="str">
        <f t="shared" si="58"/>
        <v>11</v>
      </c>
      <c r="H990" s="867" t="str">
        <f t="shared" si="59"/>
        <v>2017</v>
      </c>
      <c r="I990" s="867" t="str">
        <f>VLOOKUP(G990,ZemeData!$B$537:$C$548,2,0)</f>
        <v>XI</v>
      </c>
      <c r="J990" s="867" t="str">
        <f>VLOOKUP(D990,ZemeData!$E$524:$F$533,2,0)</f>
        <v xml:space="preserve"> * Nespecifikováno</v>
      </c>
      <c r="K990" s="868"/>
      <c r="L990" s="888" t="str">
        <f t="shared" si="60"/>
        <v>XI2017 * Nespecifikováno</v>
      </c>
      <c r="M990" s="979" t="s">
        <v>1525</v>
      </c>
      <c r="N990" s="963">
        <v>0</v>
      </c>
      <c r="O990" s="963" t="s">
        <v>258</v>
      </c>
      <c r="P990" s="950">
        <v>20559533</v>
      </c>
      <c r="Q990" s="950">
        <v>11066</v>
      </c>
      <c r="R990" s="739" t="str">
        <f t="shared" si="61"/>
        <v>11</v>
      </c>
      <c r="S990" s="695" t="str">
        <f t="shared" si="62"/>
        <v>2017</v>
      </c>
      <c r="T990" s="695" t="str">
        <f>VLOOKUP(R990,ZemeData!$B$537:$C$548,2,0)</f>
        <v>XI</v>
      </c>
      <c r="U990" s="695" t="str">
        <f>VLOOKUP(O990,ZemeData!$B$524:$C$533,2,0)</f>
        <v xml:space="preserve"> * Nespecifikováno</v>
      </c>
      <c r="V990" s="721"/>
    </row>
    <row r="991" spans="1:22" x14ac:dyDescent="0.2">
      <c r="A991" s="737" t="str">
        <f t="shared" si="57"/>
        <v>XI2017 ** Státy ESVO</v>
      </c>
      <c r="B991" s="977" t="s">
        <v>1525</v>
      </c>
      <c r="C991" s="973">
        <v>2</v>
      </c>
      <c r="D991" s="973" t="s">
        <v>254</v>
      </c>
      <c r="E991" s="978">
        <v>34902292</v>
      </c>
      <c r="F991" s="978">
        <v>179170</v>
      </c>
      <c r="G991" s="887" t="str">
        <f t="shared" si="58"/>
        <v>11</v>
      </c>
      <c r="H991" s="867" t="str">
        <f t="shared" si="59"/>
        <v>2017</v>
      </c>
      <c r="I991" s="867" t="str">
        <f>VLOOKUP(G991,ZemeData!$B$537:$C$548,2,0)</f>
        <v>XI</v>
      </c>
      <c r="J991" s="867" t="str">
        <f>VLOOKUP(D991,ZemeData!$E$524:$F$533,2,0)</f>
        <v xml:space="preserve"> ** Státy ESVO</v>
      </c>
      <c r="K991" s="868"/>
      <c r="L991" s="888" t="str">
        <f t="shared" si="60"/>
        <v>XI2017 ** Státy ESVO</v>
      </c>
      <c r="M991" s="979" t="s">
        <v>1525</v>
      </c>
      <c r="N991" s="963">
        <v>2</v>
      </c>
      <c r="O991" s="963" t="s">
        <v>254</v>
      </c>
      <c r="P991" s="950">
        <v>51211094</v>
      </c>
      <c r="Q991" s="950">
        <v>333964</v>
      </c>
      <c r="R991" s="739" t="str">
        <f t="shared" si="61"/>
        <v>11</v>
      </c>
      <c r="S991" s="695" t="str">
        <f t="shared" si="62"/>
        <v>2017</v>
      </c>
      <c r="T991" s="695" t="str">
        <f>VLOOKUP(R991,ZemeData!$B$537:$C$548,2,0)</f>
        <v>XI</v>
      </c>
      <c r="U991" s="695" t="str">
        <f>VLOOKUP(O991,ZemeData!$B$524:$C$533,2,0)</f>
        <v xml:space="preserve"> ** Státy ESVO</v>
      </c>
      <c r="V991" s="721"/>
    </row>
    <row r="992" spans="1:22" x14ac:dyDescent="0.2">
      <c r="A992" s="737" t="str">
        <f t="shared" si="57"/>
        <v>XI2017 Dovoz ze zemí OECD</v>
      </c>
      <c r="B992" s="977" t="s">
        <v>1525</v>
      </c>
      <c r="C992" s="973">
        <v>4</v>
      </c>
      <c r="D992" s="973" t="s">
        <v>255</v>
      </c>
      <c r="E992" s="978">
        <v>4687122775</v>
      </c>
      <c r="F992" s="978">
        <v>11678677</v>
      </c>
      <c r="G992" s="887" t="str">
        <f t="shared" si="58"/>
        <v>11</v>
      </c>
      <c r="H992" s="867" t="str">
        <f t="shared" si="59"/>
        <v>2017</v>
      </c>
      <c r="I992" s="867" t="str">
        <f>VLOOKUP(G992,ZemeData!$B$537:$C$548,2,0)</f>
        <v>XI</v>
      </c>
      <c r="J992" s="867" t="str">
        <f>VLOOKUP(D992,ZemeData!$E$524:$F$533,2,0)</f>
        <v xml:space="preserve"> Dovoz ze zemí OECD</v>
      </c>
      <c r="K992" s="868"/>
      <c r="L992" s="888" t="str">
        <f t="shared" si="60"/>
        <v>XI2017 Vývoz do zemí OECD</v>
      </c>
      <c r="M992" s="979" t="s">
        <v>1525</v>
      </c>
      <c r="N992" s="963">
        <v>4</v>
      </c>
      <c r="O992" s="963" t="s">
        <v>255</v>
      </c>
      <c r="P992" s="950">
        <v>5962310497</v>
      </c>
      <c r="Q992" s="950">
        <v>15807095</v>
      </c>
      <c r="R992" s="739" t="str">
        <f t="shared" si="61"/>
        <v>11</v>
      </c>
      <c r="S992" s="695" t="str">
        <f t="shared" si="62"/>
        <v>2017</v>
      </c>
      <c r="T992" s="695" t="str">
        <f>VLOOKUP(R992,ZemeData!$B$537:$C$548,2,0)</f>
        <v>XI</v>
      </c>
      <c r="U992" s="695" t="str">
        <f>VLOOKUP(O992,ZemeData!$B$524:$C$533,2,0)</f>
        <v xml:space="preserve"> Vývoz do zemí OECD</v>
      </c>
      <c r="V992" s="721"/>
    </row>
    <row r="993" spans="1:22" x14ac:dyDescent="0.2">
      <c r="A993" s="737" t="str">
        <f t="shared" si="57"/>
        <v>XI2017 * Ostatní */</v>
      </c>
      <c r="B993" s="977" t="s">
        <v>1525</v>
      </c>
      <c r="C993" s="973">
        <v>8</v>
      </c>
      <c r="D993" s="973" t="s">
        <v>259</v>
      </c>
      <c r="E993" s="978">
        <v>112897130</v>
      </c>
      <c r="F993" s="978">
        <v>2265291</v>
      </c>
      <c r="G993" s="887" t="str">
        <f t="shared" si="58"/>
        <v>11</v>
      </c>
      <c r="H993" s="867" t="str">
        <f t="shared" si="59"/>
        <v>2017</v>
      </c>
      <c r="I993" s="867" t="str">
        <f>VLOOKUP(G993,ZemeData!$B$537:$C$548,2,0)</f>
        <v>XI</v>
      </c>
      <c r="J993" s="867" t="str">
        <f>VLOOKUP(D993,ZemeData!$E$524:$F$533,2,0)</f>
        <v xml:space="preserve"> * Ostatní */</v>
      </c>
      <c r="K993" s="868"/>
      <c r="L993" s="888" t="str">
        <f t="shared" si="60"/>
        <v>XI2017 * Ostatní */</v>
      </c>
      <c r="M993" s="979" t="s">
        <v>1525</v>
      </c>
      <c r="N993" s="963">
        <v>8</v>
      </c>
      <c r="O993" s="963" t="s">
        <v>259</v>
      </c>
      <c r="P993" s="950">
        <v>41373177</v>
      </c>
      <c r="Q993" s="950">
        <v>254032</v>
      </c>
      <c r="R993" s="739" t="str">
        <f t="shared" si="61"/>
        <v>11</v>
      </c>
      <c r="S993" s="695" t="str">
        <f t="shared" si="62"/>
        <v>2017</v>
      </c>
      <c r="T993" s="695" t="str">
        <f>VLOOKUP(R993,ZemeData!$B$537:$C$548,2,0)</f>
        <v>XI</v>
      </c>
      <c r="U993" s="695" t="str">
        <f>VLOOKUP(O993,ZemeData!$B$524:$C$533,2,0)</f>
        <v xml:space="preserve"> * Ostatní */</v>
      </c>
      <c r="V993" s="721"/>
    </row>
    <row r="994" spans="1:22" ht="25.5" x14ac:dyDescent="0.2">
      <c r="A994" s="737" t="str">
        <f t="shared" si="57"/>
        <v>XI2017 * Rozvojové země</v>
      </c>
      <c r="B994" s="977" t="s">
        <v>1525</v>
      </c>
      <c r="C994" s="973">
        <v>10</v>
      </c>
      <c r="D994" s="973" t="s">
        <v>260</v>
      </c>
      <c r="E994" s="978">
        <v>186879131</v>
      </c>
      <c r="F994" s="978">
        <v>1246008</v>
      </c>
      <c r="G994" s="887" t="str">
        <f t="shared" si="58"/>
        <v>11</v>
      </c>
      <c r="H994" s="867" t="str">
        <f t="shared" si="59"/>
        <v>2017</v>
      </c>
      <c r="I994" s="867" t="str">
        <f>VLOOKUP(G994,ZemeData!$B$537:$C$548,2,0)</f>
        <v>XI</v>
      </c>
      <c r="J994" s="867" t="str">
        <f>VLOOKUP(D994,ZemeData!$E$524:$F$533,2,0)</f>
        <v xml:space="preserve"> * Rozvojové země</v>
      </c>
      <c r="K994" s="868"/>
      <c r="L994" s="888" t="str">
        <f t="shared" si="60"/>
        <v>XI2017 * Rozvojové země</v>
      </c>
      <c r="M994" s="979" t="s">
        <v>1525</v>
      </c>
      <c r="N994" s="963">
        <v>10</v>
      </c>
      <c r="O994" s="963" t="s">
        <v>260</v>
      </c>
      <c r="P994" s="950">
        <v>104744387</v>
      </c>
      <c r="Q994" s="950">
        <v>621295</v>
      </c>
      <c r="R994" s="739" t="str">
        <f t="shared" si="61"/>
        <v>11</v>
      </c>
      <c r="S994" s="695" t="str">
        <f t="shared" si="62"/>
        <v>2017</v>
      </c>
      <c r="T994" s="695" t="str">
        <f>VLOOKUP(R994,ZemeData!$B$537:$C$548,2,0)</f>
        <v>XI</v>
      </c>
      <c r="U994" s="695" t="str">
        <f>VLOOKUP(O994,ZemeData!$B$524:$C$533,2,0)</f>
        <v xml:space="preserve"> * Rozvojové země</v>
      </c>
      <c r="V994" s="721"/>
    </row>
    <row r="995" spans="1:22" ht="25.5" x14ac:dyDescent="0.2">
      <c r="A995" s="737" t="str">
        <f t="shared" si="57"/>
        <v>XI2017 ** Ostatní státy s vyspělou</v>
      </c>
      <c r="B995" s="977" t="s">
        <v>1525</v>
      </c>
      <c r="C995" s="973">
        <v>32</v>
      </c>
      <c r="D995" s="973" t="s">
        <v>256</v>
      </c>
      <c r="E995" s="978">
        <v>116632523</v>
      </c>
      <c r="F995" s="978">
        <v>894655</v>
      </c>
      <c r="G995" s="887" t="str">
        <f t="shared" si="58"/>
        <v>11</v>
      </c>
      <c r="H995" s="867" t="str">
        <f t="shared" si="59"/>
        <v>2017</v>
      </c>
      <c r="I995" s="867" t="str">
        <f>VLOOKUP(G995,ZemeData!$B$537:$C$548,2,0)</f>
        <v>XI</v>
      </c>
      <c r="J995" s="867" t="str">
        <f>VLOOKUP(D995,ZemeData!$E$524:$F$533,2,0)</f>
        <v xml:space="preserve"> ** Ostatní státy s vyspělou</v>
      </c>
      <c r="K995" s="868"/>
      <c r="L995" s="888" t="str">
        <f t="shared" si="60"/>
        <v>XI2017 ** Ostatní státy s vyspělou</v>
      </c>
      <c r="M995" s="979" t="s">
        <v>1525</v>
      </c>
      <c r="N995" s="963">
        <v>32</v>
      </c>
      <c r="O995" s="963" t="s">
        <v>256</v>
      </c>
      <c r="P995" s="950">
        <v>104785274</v>
      </c>
      <c r="Q995" s="950">
        <v>864107</v>
      </c>
      <c r="R995" s="739" t="str">
        <f t="shared" si="61"/>
        <v>11</v>
      </c>
      <c r="S995" s="695" t="str">
        <f t="shared" si="62"/>
        <v>2017</v>
      </c>
      <c r="T995" s="695" t="str">
        <f>VLOOKUP(R995,ZemeData!$B$537:$C$548,2,0)</f>
        <v>XI</v>
      </c>
      <c r="U995" s="695" t="str">
        <f>VLOOKUP(O995,ZemeData!$B$524:$C$533,2,0)</f>
        <v xml:space="preserve"> ** Ostatní státy s vyspělou</v>
      </c>
      <c r="V995" s="721"/>
    </row>
    <row r="996" spans="1:22" ht="51" x14ac:dyDescent="0.2">
      <c r="A996" s="737" t="str">
        <f t="shared" si="57"/>
        <v xml:space="preserve">XI2017 * Společenství </v>
      </c>
      <c r="B996" s="977" t="s">
        <v>1525</v>
      </c>
      <c r="C996" s="973">
        <v>55</v>
      </c>
      <c r="D996" s="973" t="s">
        <v>1701</v>
      </c>
      <c r="E996" s="978">
        <v>1419695208</v>
      </c>
      <c r="F996" s="978">
        <v>609893</v>
      </c>
      <c r="G996" s="887" t="str">
        <f t="shared" si="58"/>
        <v>11</v>
      </c>
      <c r="H996" s="867" t="str">
        <f t="shared" si="59"/>
        <v>2017</v>
      </c>
      <c r="I996" s="867" t="str">
        <f>VLOOKUP(G996,ZemeData!$B$537:$C$548,2,0)</f>
        <v>XI</v>
      </c>
      <c r="J996" s="867" t="str">
        <f>VLOOKUP(D996,ZemeData!$E$524:$F$533,2,0)</f>
        <v xml:space="preserve"> * Společenství </v>
      </c>
      <c r="K996" s="868"/>
      <c r="L996" s="888" t="str">
        <f t="shared" si="60"/>
        <v xml:space="preserve">XI2017 * Společenství </v>
      </c>
      <c r="M996" s="979" t="s">
        <v>1525</v>
      </c>
      <c r="N996" s="963">
        <v>55</v>
      </c>
      <c r="O996" s="963" t="s">
        <v>1701</v>
      </c>
      <c r="P996" s="950">
        <v>83025814</v>
      </c>
      <c r="Q996" s="950">
        <v>565619</v>
      </c>
      <c r="R996" s="739" t="str">
        <f t="shared" si="61"/>
        <v>11</v>
      </c>
      <c r="S996" s="695" t="str">
        <f t="shared" si="62"/>
        <v>2017</v>
      </c>
      <c r="T996" s="695" t="str">
        <f>VLOOKUP(R996,ZemeData!$B$537:$C$548,2,0)</f>
        <v>XI</v>
      </c>
      <c r="U996" s="695" t="str">
        <f>VLOOKUP(O996,ZemeData!$B$524:$C$533,2,0)</f>
        <v xml:space="preserve"> * Společenství </v>
      </c>
      <c r="V996" s="721"/>
    </row>
    <row r="997" spans="1:22" x14ac:dyDescent="0.2">
      <c r="A997" s="737" t="str">
        <f t="shared" si="57"/>
        <v>XI2017 ** Státy EU 28</v>
      </c>
      <c r="B997" s="977" t="s">
        <v>1525</v>
      </c>
      <c r="C997" s="973">
        <v>56</v>
      </c>
      <c r="D997" s="973" t="s">
        <v>257</v>
      </c>
      <c r="E997" s="978">
        <v>4586884653</v>
      </c>
      <c r="F997" s="978">
        <v>10539566</v>
      </c>
      <c r="G997" s="887" t="str">
        <f t="shared" si="58"/>
        <v>11</v>
      </c>
      <c r="H997" s="867" t="str">
        <f t="shared" si="59"/>
        <v>2017</v>
      </c>
      <c r="I997" s="867" t="str">
        <f>VLOOKUP(G997,ZemeData!$B$537:$C$548,2,0)</f>
        <v>XI</v>
      </c>
      <c r="J997" s="867" t="str">
        <f>VLOOKUP(D997,ZemeData!$E$524:$F$533,2,0)</f>
        <v xml:space="preserve"> ** Státy EU 28</v>
      </c>
      <c r="K997" s="868"/>
      <c r="L997" s="888" t="str">
        <f t="shared" si="60"/>
        <v>XI2017 ** Státy EU 28</v>
      </c>
      <c r="M997" s="979" t="s">
        <v>1525</v>
      </c>
      <c r="N997" s="963">
        <v>56</v>
      </c>
      <c r="O997" s="963" t="s">
        <v>257</v>
      </c>
      <c r="P997" s="950">
        <v>5944130311</v>
      </c>
      <c r="Q997" s="950">
        <v>15036717</v>
      </c>
      <c r="R997" s="739" t="str">
        <f t="shared" si="61"/>
        <v>11</v>
      </c>
      <c r="S997" s="695" t="str">
        <f t="shared" si="62"/>
        <v>2017</v>
      </c>
      <c r="T997" s="695" t="str">
        <f>VLOOKUP(R997,ZemeData!$B$537:$C$548,2,0)</f>
        <v>XI</v>
      </c>
      <c r="U997" s="695" t="str">
        <f>VLOOKUP(O997,ZemeData!$B$524:$C$533,2,0)</f>
        <v xml:space="preserve"> ** Státy EU 28</v>
      </c>
      <c r="V997" s="721"/>
    </row>
    <row r="998" spans="1:22" ht="25.5" x14ac:dyDescent="0.2">
      <c r="A998" s="737" t="str">
        <f t="shared" si="57"/>
        <v xml:space="preserve">XI2017 * Státy s vyspělou tržní  </v>
      </c>
      <c r="B998" s="977" t="s">
        <v>1525</v>
      </c>
      <c r="C998" s="973">
        <v>58</v>
      </c>
      <c r="D998" s="973" t="s">
        <v>262</v>
      </c>
      <c r="E998" s="978">
        <v>4738419467</v>
      </c>
      <c r="F998" s="978">
        <v>11613390</v>
      </c>
      <c r="G998" s="887" t="str">
        <f t="shared" si="58"/>
        <v>11</v>
      </c>
      <c r="H998" s="867" t="str">
        <f t="shared" si="59"/>
        <v>2017</v>
      </c>
      <c r="I998" s="867" t="str">
        <f>VLOOKUP(G998,ZemeData!$B$537:$C$548,2,0)</f>
        <v>XI</v>
      </c>
      <c r="J998" s="867" t="str">
        <f>VLOOKUP(D998,ZemeData!$E$524:$F$533,2,0)</f>
        <v xml:space="preserve"> * Státy s vyspělou tržní  </v>
      </c>
      <c r="K998" s="868"/>
      <c r="L998" s="888" t="str">
        <f t="shared" si="60"/>
        <v xml:space="preserve">XI2017 * Státy s vyspělou tržní  </v>
      </c>
      <c r="M998" s="979" t="s">
        <v>1525</v>
      </c>
      <c r="N998" s="963">
        <v>58</v>
      </c>
      <c r="O998" s="963" t="s">
        <v>262</v>
      </c>
      <c r="P998" s="950">
        <v>6100126679</v>
      </c>
      <c r="Q998" s="950">
        <v>16234788</v>
      </c>
      <c r="R998" s="739" t="str">
        <f t="shared" si="61"/>
        <v>11</v>
      </c>
      <c r="S998" s="695" t="str">
        <f t="shared" si="62"/>
        <v>2017</v>
      </c>
      <c r="T998" s="695" t="str">
        <f>VLOOKUP(R998,ZemeData!$B$537:$C$548,2,0)</f>
        <v>XI</v>
      </c>
      <c r="U998" s="695" t="str">
        <f>VLOOKUP(O998,ZemeData!$B$524:$C$533,2,0)</f>
        <v xml:space="preserve"> * Státy s vyspělou tržní  </v>
      </c>
      <c r="V998" s="721"/>
    </row>
    <row r="999" spans="1:22" ht="25.5" x14ac:dyDescent="0.2">
      <c r="A999" s="737" t="str">
        <f t="shared" si="57"/>
        <v xml:space="preserve">XI2017 * Státy s </v>
      </c>
      <c r="B999" s="977" t="s">
        <v>1525</v>
      </c>
      <c r="C999" s="973">
        <v>59</v>
      </c>
      <c r="D999" s="973" t="s">
        <v>263</v>
      </c>
      <c r="E999" s="978">
        <v>19802265</v>
      </c>
      <c r="F999" s="978">
        <v>90124</v>
      </c>
      <c r="G999" s="887" t="str">
        <f t="shared" si="58"/>
        <v>11</v>
      </c>
      <c r="H999" s="867" t="str">
        <f t="shared" si="59"/>
        <v>2017</v>
      </c>
      <c r="I999" s="867" t="str">
        <f>VLOOKUP(G999,ZemeData!$B$537:$C$548,2,0)</f>
        <v>XI</v>
      </c>
      <c r="J999" s="867" t="str">
        <f>VLOOKUP(D999,ZemeData!$E$524:$F$533,2,0)</f>
        <v xml:space="preserve"> * Státy s </v>
      </c>
      <c r="K999" s="868"/>
      <c r="L999" s="888" t="str">
        <f t="shared" si="60"/>
        <v xml:space="preserve">XI2017 * Státy s </v>
      </c>
      <c r="M999" s="979" t="s">
        <v>1525</v>
      </c>
      <c r="N999" s="963">
        <v>59</v>
      </c>
      <c r="O999" s="963" t="s">
        <v>263</v>
      </c>
      <c r="P999" s="950">
        <v>40115276</v>
      </c>
      <c r="Q999" s="950">
        <v>103082</v>
      </c>
      <c r="R999" s="739" t="str">
        <f t="shared" si="61"/>
        <v>11</v>
      </c>
      <c r="S999" s="695" t="str">
        <f t="shared" si="62"/>
        <v>2017</v>
      </c>
      <c r="T999" s="695" t="str">
        <f>VLOOKUP(R999,ZemeData!$B$537:$C$548,2,0)</f>
        <v>XI</v>
      </c>
      <c r="U999" s="695" t="str">
        <f>VLOOKUP(O999,ZemeData!$B$524:$C$533,2,0)</f>
        <v xml:space="preserve"> * Státy s </v>
      </c>
      <c r="V999" s="721"/>
    </row>
    <row r="1000" spans="1:22" x14ac:dyDescent="0.2">
      <c r="A1000" s="737" t="str">
        <f t="shared" si="57"/>
        <v>XII2017 * Nespecifikováno</v>
      </c>
      <c r="B1000" s="977" t="s">
        <v>1526</v>
      </c>
      <c r="C1000" s="973">
        <v>0</v>
      </c>
      <c r="D1000" s="973" t="s">
        <v>258</v>
      </c>
      <c r="E1000" s="978">
        <v>114099089</v>
      </c>
      <c r="F1000" s="978">
        <v>89004</v>
      </c>
      <c r="G1000" s="887" t="str">
        <f t="shared" si="58"/>
        <v>12</v>
      </c>
      <c r="H1000" s="867" t="str">
        <f t="shared" si="59"/>
        <v>2017</v>
      </c>
      <c r="I1000" s="867" t="str">
        <f>VLOOKUP(G1000,ZemeData!$B$537:$C$548,2,0)</f>
        <v>XII</v>
      </c>
      <c r="J1000" s="867" t="str">
        <f>VLOOKUP(D1000,ZemeData!$E$524:$F$533,2,0)</f>
        <v xml:space="preserve"> * Nespecifikováno</v>
      </c>
      <c r="K1000" s="868"/>
      <c r="L1000" s="888" t="str">
        <f t="shared" si="60"/>
        <v>XII2017 * Nespecifikováno</v>
      </c>
      <c r="M1000" s="979" t="s">
        <v>1526</v>
      </c>
      <c r="N1000" s="963">
        <v>0</v>
      </c>
      <c r="O1000" s="963" t="s">
        <v>258</v>
      </c>
      <c r="P1000" s="950">
        <v>12424102</v>
      </c>
      <c r="Q1000" s="950">
        <v>9386</v>
      </c>
      <c r="R1000" s="739" t="str">
        <f t="shared" si="61"/>
        <v>12</v>
      </c>
      <c r="S1000" s="695" t="str">
        <f t="shared" si="62"/>
        <v>2017</v>
      </c>
      <c r="T1000" s="695" t="str">
        <f>VLOOKUP(R1000,ZemeData!$B$537:$C$548,2,0)</f>
        <v>XII</v>
      </c>
      <c r="U1000" s="695" t="str">
        <f>VLOOKUP(O1000,ZemeData!$B$524:$C$533,2,0)</f>
        <v xml:space="preserve"> * Nespecifikováno</v>
      </c>
      <c r="V1000" s="721"/>
    </row>
    <row r="1001" spans="1:22" x14ac:dyDescent="0.2">
      <c r="A1001" s="737" t="str">
        <f t="shared" si="57"/>
        <v>XII2017 ** Státy ESVO</v>
      </c>
      <c r="B1001" s="977" t="s">
        <v>1526</v>
      </c>
      <c r="C1001" s="973">
        <v>2</v>
      </c>
      <c r="D1001" s="973" t="s">
        <v>254</v>
      </c>
      <c r="E1001" s="978">
        <v>27971004</v>
      </c>
      <c r="F1001" s="978">
        <v>165774</v>
      </c>
      <c r="G1001" s="887" t="str">
        <f t="shared" si="58"/>
        <v>12</v>
      </c>
      <c r="H1001" s="867" t="str">
        <f t="shared" si="59"/>
        <v>2017</v>
      </c>
      <c r="I1001" s="867" t="str">
        <f>VLOOKUP(G1001,ZemeData!$B$537:$C$548,2,0)</f>
        <v>XII</v>
      </c>
      <c r="J1001" s="867" t="str">
        <f>VLOOKUP(D1001,ZemeData!$E$524:$F$533,2,0)</f>
        <v xml:space="preserve"> ** Státy ESVO</v>
      </c>
      <c r="K1001" s="868"/>
      <c r="L1001" s="888" t="str">
        <f t="shared" si="60"/>
        <v>XII2017 ** Státy ESVO</v>
      </c>
      <c r="M1001" s="979" t="s">
        <v>1526</v>
      </c>
      <c r="N1001" s="963">
        <v>2</v>
      </c>
      <c r="O1001" s="963" t="s">
        <v>254</v>
      </c>
      <c r="P1001" s="950">
        <v>31694248</v>
      </c>
      <c r="Q1001" s="950">
        <v>237183</v>
      </c>
      <c r="R1001" s="739" t="str">
        <f t="shared" si="61"/>
        <v>12</v>
      </c>
      <c r="S1001" s="695" t="str">
        <f t="shared" si="62"/>
        <v>2017</v>
      </c>
      <c r="T1001" s="695" t="str">
        <f>VLOOKUP(R1001,ZemeData!$B$537:$C$548,2,0)</f>
        <v>XII</v>
      </c>
      <c r="U1001" s="695" t="str">
        <f>VLOOKUP(O1001,ZemeData!$B$524:$C$533,2,0)</f>
        <v xml:space="preserve"> ** Státy ESVO</v>
      </c>
      <c r="V1001" s="721"/>
    </row>
    <row r="1002" spans="1:22" x14ac:dyDescent="0.2">
      <c r="A1002" s="737" t="str">
        <f t="shared" si="57"/>
        <v>XII2017 Dovoz ze zemí OECD</v>
      </c>
      <c r="B1002" s="977" t="s">
        <v>1526</v>
      </c>
      <c r="C1002" s="973">
        <v>4</v>
      </c>
      <c r="D1002" s="973" t="s">
        <v>255</v>
      </c>
      <c r="E1002" s="978">
        <v>3846967575</v>
      </c>
      <c r="F1002" s="978">
        <v>9686335</v>
      </c>
      <c r="G1002" s="887" t="str">
        <f t="shared" si="58"/>
        <v>12</v>
      </c>
      <c r="H1002" s="867" t="str">
        <f t="shared" si="59"/>
        <v>2017</v>
      </c>
      <c r="I1002" s="867" t="str">
        <f>VLOOKUP(G1002,ZemeData!$B$537:$C$548,2,0)</f>
        <v>XII</v>
      </c>
      <c r="J1002" s="867" t="str">
        <f>VLOOKUP(D1002,ZemeData!$E$524:$F$533,2,0)</f>
        <v xml:space="preserve"> Dovoz ze zemí OECD</v>
      </c>
      <c r="K1002" s="868"/>
      <c r="L1002" s="888" t="str">
        <f t="shared" si="60"/>
        <v>XII2017 Vývoz do zemí OECD</v>
      </c>
      <c r="M1002" s="979" t="s">
        <v>1526</v>
      </c>
      <c r="N1002" s="963">
        <v>4</v>
      </c>
      <c r="O1002" s="963" t="s">
        <v>255</v>
      </c>
      <c r="P1002" s="950">
        <v>4511729299</v>
      </c>
      <c r="Q1002" s="950">
        <v>12440766</v>
      </c>
      <c r="R1002" s="739" t="str">
        <f t="shared" si="61"/>
        <v>12</v>
      </c>
      <c r="S1002" s="695" t="str">
        <f t="shared" si="62"/>
        <v>2017</v>
      </c>
      <c r="T1002" s="695" t="str">
        <f>VLOOKUP(R1002,ZemeData!$B$537:$C$548,2,0)</f>
        <v>XII</v>
      </c>
      <c r="U1002" s="695" t="str">
        <f>VLOOKUP(O1002,ZemeData!$B$524:$C$533,2,0)</f>
        <v xml:space="preserve"> Vývoz do zemí OECD</v>
      </c>
      <c r="V1002" s="721"/>
    </row>
    <row r="1003" spans="1:22" x14ac:dyDescent="0.2">
      <c r="A1003" s="737" t="str">
        <f t="shared" si="57"/>
        <v>XII2017 * Ostatní */</v>
      </c>
      <c r="B1003" s="977" t="s">
        <v>1526</v>
      </c>
      <c r="C1003" s="973">
        <v>8</v>
      </c>
      <c r="D1003" s="973" t="s">
        <v>259</v>
      </c>
      <c r="E1003" s="978">
        <v>102697067</v>
      </c>
      <c r="F1003" s="978">
        <v>1910351</v>
      </c>
      <c r="G1003" s="887" t="str">
        <f t="shared" si="58"/>
        <v>12</v>
      </c>
      <c r="H1003" s="867" t="str">
        <f t="shared" si="59"/>
        <v>2017</v>
      </c>
      <c r="I1003" s="867" t="str">
        <f>VLOOKUP(G1003,ZemeData!$B$537:$C$548,2,0)</f>
        <v>XII</v>
      </c>
      <c r="J1003" s="867" t="str">
        <f>VLOOKUP(D1003,ZemeData!$E$524:$F$533,2,0)</f>
        <v xml:space="preserve"> * Ostatní */</v>
      </c>
      <c r="K1003" s="868"/>
      <c r="L1003" s="888" t="str">
        <f t="shared" si="60"/>
        <v>XII2017 * Ostatní */</v>
      </c>
      <c r="M1003" s="979" t="s">
        <v>1526</v>
      </c>
      <c r="N1003" s="963">
        <v>8</v>
      </c>
      <c r="O1003" s="963" t="s">
        <v>259</v>
      </c>
      <c r="P1003" s="950">
        <v>36413413</v>
      </c>
      <c r="Q1003" s="950">
        <v>223767</v>
      </c>
      <c r="R1003" s="739" t="str">
        <f t="shared" si="61"/>
        <v>12</v>
      </c>
      <c r="S1003" s="695" t="str">
        <f t="shared" si="62"/>
        <v>2017</v>
      </c>
      <c r="T1003" s="695" t="str">
        <f>VLOOKUP(R1003,ZemeData!$B$537:$C$548,2,0)</f>
        <v>XII</v>
      </c>
      <c r="U1003" s="695" t="str">
        <f>VLOOKUP(O1003,ZemeData!$B$524:$C$533,2,0)</f>
        <v xml:space="preserve"> * Ostatní */</v>
      </c>
      <c r="V1003" s="721"/>
    </row>
    <row r="1004" spans="1:22" ht="25.5" x14ac:dyDescent="0.2">
      <c r="A1004" s="737" t="str">
        <f t="shared" si="57"/>
        <v>XII2017 * Rozvojové země</v>
      </c>
      <c r="B1004" s="977" t="s">
        <v>1526</v>
      </c>
      <c r="C1004" s="973">
        <v>10</v>
      </c>
      <c r="D1004" s="973" t="s">
        <v>260</v>
      </c>
      <c r="E1004" s="978">
        <v>140057115</v>
      </c>
      <c r="F1004" s="978">
        <v>1051959</v>
      </c>
      <c r="G1004" s="887" t="str">
        <f t="shared" si="58"/>
        <v>12</v>
      </c>
      <c r="H1004" s="867" t="str">
        <f t="shared" si="59"/>
        <v>2017</v>
      </c>
      <c r="I1004" s="867" t="str">
        <f>VLOOKUP(G1004,ZemeData!$B$537:$C$548,2,0)</f>
        <v>XII</v>
      </c>
      <c r="J1004" s="867" t="str">
        <f>VLOOKUP(D1004,ZemeData!$E$524:$F$533,2,0)</f>
        <v xml:space="preserve"> * Rozvojové země</v>
      </c>
      <c r="K1004" s="868"/>
      <c r="L1004" s="888" t="str">
        <f t="shared" si="60"/>
        <v>XII2017 * Rozvojové země</v>
      </c>
      <c r="M1004" s="979" t="s">
        <v>1526</v>
      </c>
      <c r="N1004" s="963">
        <v>10</v>
      </c>
      <c r="O1004" s="963" t="s">
        <v>260</v>
      </c>
      <c r="P1004" s="950">
        <v>91589484</v>
      </c>
      <c r="Q1004" s="950">
        <v>652472</v>
      </c>
      <c r="R1004" s="739" t="str">
        <f t="shared" si="61"/>
        <v>12</v>
      </c>
      <c r="S1004" s="695" t="str">
        <f t="shared" si="62"/>
        <v>2017</v>
      </c>
      <c r="T1004" s="695" t="str">
        <f>VLOOKUP(R1004,ZemeData!$B$537:$C$548,2,0)</f>
        <v>XII</v>
      </c>
      <c r="U1004" s="695" t="str">
        <f>VLOOKUP(O1004,ZemeData!$B$524:$C$533,2,0)</f>
        <v xml:space="preserve"> * Rozvojové země</v>
      </c>
      <c r="V1004" s="721"/>
    </row>
    <row r="1005" spans="1:22" ht="25.5" x14ac:dyDescent="0.2">
      <c r="A1005" s="737" t="str">
        <f t="shared" si="57"/>
        <v>XII2017 ** Ostatní státy s vyspělou</v>
      </c>
      <c r="B1005" s="977" t="s">
        <v>1526</v>
      </c>
      <c r="C1005" s="973">
        <v>32</v>
      </c>
      <c r="D1005" s="973" t="s">
        <v>256</v>
      </c>
      <c r="E1005" s="978">
        <v>106177869</v>
      </c>
      <c r="F1005" s="978">
        <v>766647</v>
      </c>
      <c r="G1005" s="887" t="str">
        <f t="shared" si="58"/>
        <v>12</v>
      </c>
      <c r="H1005" s="867" t="str">
        <f t="shared" si="59"/>
        <v>2017</v>
      </c>
      <c r="I1005" s="867" t="str">
        <f>VLOOKUP(G1005,ZemeData!$B$537:$C$548,2,0)</f>
        <v>XII</v>
      </c>
      <c r="J1005" s="867" t="str">
        <f>VLOOKUP(D1005,ZemeData!$E$524:$F$533,2,0)</f>
        <v xml:space="preserve"> ** Ostatní státy s vyspělou</v>
      </c>
      <c r="K1005" s="868"/>
      <c r="L1005" s="888" t="str">
        <f t="shared" si="60"/>
        <v>XII2017 ** Ostatní státy s vyspělou</v>
      </c>
      <c r="M1005" s="979" t="s">
        <v>1526</v>
      </c>
      <c r="N1005" s="963">
        <v>32</v>
      </c>
      <c r="O1005" s="963" t="s">
        <v>256</v>
      </c>
      <c r="P1005" s="950">
        <v>103103598</v>
      </c>
      <c r="Q1005" s="950">
        <v>790031</v>
      </c>
      <c r="R1005" s="739" t="str">
        <f t="shared" si="61"/>
        <v>12</v>
      </c>
      <c r="S1005" s="695" t="str">
        <f t="shared" si="62"/>
        <v>2017</v>
      </c>
      <c r="T1005" s="695" t="str">
        <f>VLOOKUP(R1005,ZemeData!$B$537:$C$548,2,0)</f>
        <v>XII</v>
      </c>
      <c r="U1005" s="695" t="str">
        <f>VLOOKUP(O1005,ZemeData!$B$524:$C$533,2,0)</f>
        <v xml:space="preserve"> ** Ostatní státy s vyspělou</v>
      </c>
      <c r="V1005" s="721"/>
    </row>
    <row r="1006" spans="1:22" ht="51" x14ac:dyDescent="0.2">
      <c r="A1006" s="737" t="str">
        <f t="shared" si="57"/>
        <v xml:space="preserve">XII2017 * Společenství </v>
      </c>
      <c r="B1006" s="977" t="s">
        <v>1526</v>
      </c>
      <c r="C1006" s="973">
        <v>55</v>
      </c>
      <c r="D1006" s="973" t="s">
        <v>1701</v>
      </c>
      <c r="E1006" s="978">
        <v>1453072219</v>
      </c>
      <c r="F1006" s="978">
        <v>599501</v>
      </c>
      <c r="G1006" s="887" t="str">
        <f t="shared" si="58"/>
        <v>12</v>
      </c>
      <c r="H1006" s="867" t="str">
        <f t="shared" si="59"/>
        <v>2017</v>
      </c>
      <c r="I1006" s="867" t="str">
        <f>VLOOKUP(G1006,ZemeData!$B$537:$C$548,2,0)</f>
        <v>XII</v>
      </c>
      <c r="J1006" s="867" t="str">
        <f>VLOOKUP(D1006,ZemeData!$E$524:$F$533,2,0)</f>
        <v xml:space="preserve"> * Společenství </v>
      </c>
      <c r="K1006" s="868"/>
      <c r="L1006" s="888" t="str">
        <f t="shared" si="60"/>
        <v xml:space="preserve">XII2017 * Společenství </v>
      </c>
      <c r="M1006" s="979" t="s">
        <v>1526</v>
      </c>
      <c r="N1006" s="963">
        <v>55</v>
      </c>
      <c r="O1006" s="963" t="s">
        <v>1701</v>
      </c>
      <c r="P1006" s="950">
        <v>68495571</v>
      </c>
      <c r="Q1006" s="950">
        <v>503431</v>
      </c>
      <c r="R1006" s="739" t="str">
        <f t="shared" si="61"/>
        <v>12</v>
      </c>
      <c r="S1006" s="695" t="str">
        <f t="shared" si="62"/>
        <v>2017</v>
      </c>
      <c r="T1006" s="695" t="str">
        <f>VLOOKUP(R1006,ZemeData!$B$537:$C$548,2,0)</f>
        <v>XII</v>
      </c>
      <c r="U1006" s="695" t="str">
        <f>VLOOKUP(O1006,ZemeData!$B$524:$C$533,2,0)</f>
        <v xml:space="preserve"> * Společenství </v>
      </c>
      <c r="V1006" s="721"/>
    </row>
    <row r="1007" spans="1:22" x14ac:dyDescent="0.2">
      <c r="A1007" s="737" t="str">
        <f t="shared" si="57"/>
        <v>XII2017 ** Státy EU 28</v>
      </c>
      <c r="B1007" s="977" t="s">
        <v>1526</v>
      </c>
      <c r="C1007" s="973">
        <v>56</v>
      </c>
      <c r="D1007" s="973" t="s">
        <v>257</v>
      </c>
      <c r="E1007" s="978">
        <v>3741335665</v>
      </c>
      <c r="F1007" s="978">
        <v>8662421</v>
      </c>
      <c r="G1007" s="887" t="str">
        <f t="shared" si="58"/>
        <v>12</v>
      </c>
      <c r="H1007" s="867" t="str">
        <f t="shared" si="59"/>
        <v>2017</v>
      </c>
      <c r="I1007" s="867" t="str">
        <f>VLOOKUP(G1007,ZemeData!$B$537:$C$548,2,0)</f>
        <v>XII</v>
      </c>
      <c r="J1007" s="867" t="str">
        <f>VLOOKUP(D1007,ZemeData!$E$524:$F$533,2,0)</f>
        <v xml:space="preserve"> ** Státy EU 28</v>
      </c>
      <c r="K1007" s="868"/>
      <c r="L1007" s="888" t="str">
        <f t="shared" si="60"/>
        <v>XII2017 ** Státy EU 28</v>
      </c>
      <c r="M1007" s="979" t="s">
        <v>1526</v>
      </c>
      <c r="N1007" s="963">
        <v>56</v>
      </c>
      <c r="O1007" s="963" t="s">
        <v>257</v>
      </c>
      <c r="P1007" s="950">
        <v>4478599495</v>
      </c>
      <c r="Q1007" s="950">
        <v>11792182</v>
      </c>
      <c r="R1007" s="739" t="str">
        <f t="shared" si="61"/>
        <v>12</v>
      </c>
      <c r="S1007" s="695" t="str">
        <f t="shared" si="62"/>
        <v>2017</v>
      </c>
      <c r="T1007" s="695" t="str">
        <f>VLOOKUP(R1007,ZemeData!$B$537:$C$548,2,0)</f>
        <v>XII</v>
      </c>
      <c r="U1007" s="695" t="str">
        <f>VLOOKUP(O1007,ZemeData!$B$524:$C$533,2,0)</f>
        <v xml:space="preserve"> ** Státy EU 28</v>
      </c>
      <c r="V1007" s="721"/>
    </row>
    <row r="1008" spans="1:22" ht="25.5" x14ac:dyDescent="0.2">
      <c r="A1008" s="737" t="str">
        <f t="shared" si="57"/>
        <v xml:space="preserve">XII2017 * Státy s vyspělou tržní  </v>
      </c>
      <c r="B1008" s="977" t="s">
        <v>1526</v>
      </c>
      <c r="C1008" s="973">
        <v>58</v>
      </c>
      <c r="D1008" s="973" t="s">
        <v>262</v>
      </c>
      <c r="E1008" s="978">
        <v>3875484538</v>
      </c>
      <c r="F1008" s="978">
        <v>9594841</v>
      </c>
      <c r="G1008" s="887" t="str">
        <f t="shared" si="58"/>
        <v>12</v>
      </c>
      <c r="H1008" s="867" t="str">
        <f t="shared" si="59"/>
        <v>2017</v>
      </c>
      <c r="I1008" s="867" t="str">
        <f>VLOOKUP(G1008,ZemeData!$B$537:$C$548,2,0)</f>
        <v>XII</v>
      </c>
      <c r="J1008" s="867" t="str">
        <f>VLOOKUP(D1008,ZemeData!$E$524:$F$533,2,0)</f>
        <v xml:space="preserve"> * Státy s vyspělou tržní  </v>
      </c>
      <c r="K1008" s="868"/>
      <c r="L1008" s="888" t="str">
        <f t="shared" si="60"/>
        <v xml:space="preserve">XII2017 * Státy s vyspělou tržní  </v>
      </c>
      <c r="M1008" s="979" t="s">
        <v>1526</v>
      </c>
      <c r="N1008" s="963">
        <v>58</v>
      </c>
      <c r="O1008" s="963" t="s">
        <v>262</v>
      </c>
      <c r="P1008" s="950">
        <v>4613397341</v>
      </c>
      <c r="Q1008" s="950">
        <v>12819397</v>
      </c>
      <c r="R1008" s="739" t="str">
        <f t="shared" si="61"/>
        <v>12</v>
      </c>
      <c r="S1008" s="695" t="str">
        <f t="shared" si="62"/>
        <v>2017</v>
      </c>
      <c r="T1008" s="695" t="str">
        <f>VLOOKUP(R1008,ZemeData!$B$537:$C$548,2,0)</f>
        <v>XII</v>
      </c>
      <c r="U1008" s="695" t="str">
        <f>VLOOKUP(O1008,ZemeData!$B$524:$C$533,2,0)</f>
        <v xml:space="preserve"> * Státy s vyspělou tržní  </v>
      </c>
      <c r="V1008" s="721"/>
    </row>
    <row r="1009" spans="1:22" ht="25.5" x14ac:dyDescent="0.2">
      <c r="A1009" s="737" t="str">
        <f t="shared" si="57"/>
        <v xml:space="preserve">XII2017 * Státy s </v>
      </c>
      <c r="B1009" s="977" t="s">
        <v>1526</v>
      </c>
      <c r="C1009" s="973">
        <v>59</v>
      </c>
      <c r="D1009" s="973" t="s">
        <v>263</v>
      </c>
      <c r="E1009" s="978">
        <v>17536010</v>
      </c>
      <c r="F1009" s="978">
        <v>80759</v>
      </c>
      <c r="G1009" s="887" t="str">
        <f t="shared" si="58"/>
        <v>12</v>
      </c>
      <c r="H1009" s="867" t="str">
        <f t="shared" si="59"/>
        <v>2017</v>
      </c>
      <c r="I1009" s="867" t="str">
        <f>VLOOKUP(G1009,ZemeData!$B$537:$C$548,2,0)</f>
        <v>XII</v>
      </c>
      <c r="J1009" s="867" t="str">
        <f>VLOOKUP(D1009,ZemeData!$E$524:$F$533,2,0)</f>
        <v xml:space="preserve"> * Státy s </v>
      </c>
      <c r="K1009" s="868"/>
      <c r="L1009" s="888" t="str">
        <f t="shared" si="60"/>
        <v xml:space="preserve">XII2017 * Státy s </v>
      </c>
      <c r="M1009" s="979" t="s">
        <v>1526</v>
      </c>
      <c r="N1009" s="963">
        <v>59</v>
      </c>
      <c r="O1009" s="963" t="s">
        <v>263</v>
      </c>
      <c r="P1009" s="950">
        <v>43040209</v>
      </c>
      <c r="Q1009" s="950">
        <v>97180</v>
      </c>
      <c r="R1009" s="739" t="str">
        <f t="shared" si="61"/>
        <v>12</v>
      </c>
      <c r="S1009" s="695" t="str">
        <f t="shared" si="62"/>
        <v>2017</v>
      </c>
      <c r="T1009" s="695" t="str">
        <f>VLOOKUP(R1009,ZemeData!$B$537:$C$548,2,0)</f>
        <v>XII</v>
      </c>
      <c r="U1009" s="695" t="str">
        <f>VLOOKUP(O1009,ZemeData!$B$524:$C$533,2,0)</f>
        <v xml:space="preserve"> * Státy s </v>
      </c>
      <c r="V1009" s="721"/>
    </row>
    <row r="1010" spans="1:22" x14ac:dyDescent="0.2">
      <c r="A1010" s="737" t="str">
        <f t="shared" si="57"/>
        <v>I2018 * Nespecifikováno</v>
      </c>
      <c r="B1010" s="977" t="s">
        <v>1530</v>
      </c>
      <c r="C1010" s="973">
        <v>0</v>
      </c>
      <c r="D1010" s="973" t="s">
        <v>258</v>
      </c>
      <c r="E1010" s="978">
        <v>101806583</v>
      </c>
      <c r="F1010" s="978">
        <v>95486</v>
      </c>
      <c r="G1010" s="887" t="str">
        <f t="shared" si="58"/>
        <v>01</v>
      </c>
      <c r="H1010" s="867" t="str">
        <f t="shared" si="59"/>
        <v>2018</v>
      </c>
      <c r="I1010" s="867" t="str">
        <f>VLOOKUP(G1010,ZemeData!$B$537:$C$548,2,0)</f>
        <v>I</v>
      </c>
      <c r="J1010" s="867" t="str">
        <f>VLOOKUP(D1010,ZemeData!$E$524:$F$533,2,0)</f>
        <v xml:space="preserve"> * Nespecifikováno</v>
      </c>
      <c r="K1010" s="868"/>
      <c r="L1010" s="888" t="str">
        <f t="shared" si="60"/>
        <v>I2018 * Nespecifikováno</v>
      </c>
      <c r="M1010" s="979" t="s">
        <v>1530</v>
      </c>
      <c r="N1010" s="963">
        <v>0</v>
      </c>
      <c r="O1010" s="963" t="s">
        <v>258</v>
      </c>
      <c r="P1010" s="950">
        <v>11297935</v>
      </c>
      <c r="Q1010" s="950">
        <v>8426</v>
      </c>
      <c r="R1010" s="739" t="str">
        <f t="shared" si="61"/>
        <v>01</v>
      </c>
      <c r="S1010" s="695" t="str">
        <f t="shared" si="62"/>
        <v>2018</v>
      </c>
      <c r="T1010" s="695" t="str">
        <f>VLOOKUP(R1010,ZemeData!$B$537:$C$548,2,0)</f>
        <v>I</v>
      </c>
      <c r="U1010" s="695" t="str">
        <f>VLOOKUP(O1010,ZemeData!$B$524:$C$533,2,0)</f>
        <v xml:space="preserve"> * Nespecifikováno</v>
      </c>
      <c r="V1010" s="721"/>
    </row>
    <row r="1011" spans="1:22" x14ac:dyDescent="0.2">
      <c r="A1011" s="737" t="str">
        <f t="shared" si="57"/>
        <v>I2018 ** Státy ESVO</v>
      </c>
      <c r="B1011" s="977" t="s">
        <v>1530</v>
      </c>
      <c r="C1011" s="973">
        <v>2</v>
      </c>
      <c r="D1011" s="973" t="s">
        <v>254</v>
      </c>
      <c r="E1011" s="978">
        <v>28822122</v>
      </c>
      <c r="F1011" s="978">
        <v>162027</v>
      </c>
      <c r="G1011" s="887" t="str">
        <f t="shared" si="58"/>
        <v>01</v>
      </c>
      <c r="H1011" s="867" t="str">
        <f t="shared" si="59"/>
        <v>2018</v>
      </c>
      <c r="I1011" s="867" t="str">
        <f>VLOOKUP(G1011,ZemeData!$B$537:$C$548,2,0)</f>
        <v>I</v>
      </c>
      <c r="J1011" s="867" t="str">
        <f>VLOOKUP(D1011,ZemeData!$E$524:$F$533,2,0)</f>
        <v xml:space="preserve"> ** Státy ESVO</v>
      </c>
      <c r="K1011" s="868"/>
      <c r="L1011" s="888" t="str">
        <f t="shared" si="60"/>
        <v>I2018 ** Státy ESVO</v>
      </c>
      <c r="M1011" s="979" t="s">
        <v>1530</v>
      </c>
      <c r="N1011" s="963">
        <v>2</v>
      </c>
      <c r="O1011" s="963" t="s">
        <v>254</v>
      </c>
      <c r="P1011" s="950">
        <v>47727260</v>
      </c>
      <c r="Q1011" s="950">
        <v>317391</v>
      </c>
      <c r="R1011" s="739" t="str">
        <f t="shared" si="61"/>
        <v>01</v>
      </c>
      <c r="S1011" s="695" t="str">
        <f t="shared" si="62"/>
        <v>2018</v>
      </c>
      <c r="T1011" s="695" t="str">
        <f>VLOOKUP(R1011,ZemeData!$B$537:$C$548,2,0)</f>
        <v>I</v>
      </c>
      <c r="U1011" s="695" t="str">
        <f>VLOOKUP(O1011,ZemeData!$B$524:$C$533,2,0)</f>
        <v xml:space="preserve"> ** Státy ESVO</v>
      </c>
      <c r="V1011" s="721"/>
    </row>
    <row r="1012" spans="1:22" x14ac:dyDescent="0.2">
      <c r="A1012" s="737" t="str">
        <f t="shared" si="57"/>
        <v>I2018 Dovoz ze zemí OECD</v>
      </c>
      <c r="B1012" s="977" t="s">
        <v>1530</v>
      </c>
      <c r="C1012" s="973">
        <v>4</v>
      </c>
      <c r="D1012" s="973" t="s">
        <v>255</v>
      </c>
      <c r="E1012" s="978">
        <v>4233749373</v>
      </c>
      <c r="F1012" s="978">
        <v>11378633</v>
      </c>
      <c r="G1012" s="887" t="str">
        <f t="shared" si="58"/>
        <v>01</v>
      </c>
      <c r="H1012" s="867" t="str">
        <f t="shared" si="59"/>
        <v>2018</v>
      </c>
      <c r="I1012" s="867" t="str">
        <f>VLOOKUP(G1012,ZemeData!$B$537:$C$548,2,0)</f>
        <v>I</v>
      </c>
      <c r="J1012" s="867" t="str">
        <f>VLOOKUP(D1012,ZemeData!$E$524:$F$533,2,0)</f>
        <v xml:space="preserve"> Dovoz ze zemí OECD</v>
      </c>
      <c r="K1012" s="868"/>
      <c r="L1012" s="888" t="str">
        <f t="shared" si="60"/>
        <v>I2018 Vývoz do zemí OECD</v>
      </c>
      <c r="M1012" s="979" t="s">
        <v>1530</v>
      </c>
      <c r="N1012" s="963">
        <v>4</v>
      </c>
      <c r="O1012" s="963" t="s">
        <v>255</v>
      </c>
      <c r="P1012" s="950">
        <v>5317427361</v>
      </c>
      <c r="Q1012" s="950">
        <v>15761829</v>
      </c>
      <c r="R1012" s="739" t="str">
        <f t="shared" si="61"/>
        <v>01</v>
      </c>
      <c r="S1012" s="695" t="str">
        <f t="shared" si="62"/>
        <v>2018</v>
      </c>
      <c r="T1012" s="695" t="str">
        <f>VLOOKUP(R1012,ZemeData!$B$537:$C$548,2,0)</f>
        <v>I</v>
      </c>
      <c r="U1012" s="695" t="str">
        <f>VLOOKUP(O1012,ZemeData!$B$524:$C$533,2,0)</f>
        <v xml:space="preserve"> Vývoz do zemí OECD</v>
      </c>
      <c r="V1012" s="721"/>
    </row>
    <row r="1013" spans="1:22" x14ac:dyDescent="0.2">
      <c r="A1013" s="737" t="str">
        <f t="shared" si="57"/>
        <v>I2018 * Ostatní */</v>
      </c>
      <c r="B1013" s="977" t="s">
        <v>1530</v>
      </c>
      <c r="C1013" s="973">
        <v>8</v>
      </c>
      <c r="D1013" s="973" t="s">
        <v>259</v>
      </c>
      <c r="E1013" s="978">
        <v>131983937</v>
      </c>
      <c r="F1013" s="978">
        <v>2489364</v>
      </c>
      <c r="G1013" s="887" t="str">
        <f t="shared" si="58"/>
        <v>01</v>
      </c>
      <c r="H1013" s="867" t="str">
        <f t="shared" si="59"/>
        <v>2018</v>
      </c>
      <c r="I1013" s="867" t="str">
        <f>VLOOKUP(G1013,ZemeData!$B$537:$C$548,2,0)</f>
        <v>I</v>
      </c>
      <c r="J1013" s="867" t="str">
        <f>VLOOKUP(D1013,ZemeData!$E$524:$F$533,2,0)</f>
        <v xml:space="preserve"> * Ostatní */</v>
      </c>
      <c r="K1013" s="868"/>
      <c r="L1013" s="888" t="str">
        <f t="shared" si="60"/>
        <v>I2018 * Ostatní */</v>
      </c>
      <c r="M1013" s="979" t="s">
        <v>1530</v>
      </c>
      <c r="N1013" s="963">
        <v>8</v>
      </c>
      <c r="O1013" s="963" t="s">
        <v>259</v>
      </c>
      <c r="P1013" s="950">
        <v>39365186</v>
      </c>
      <c r="Q1013" s="950">
        <v>231147</v>
      </c>
      <c r="R1013" s="739" t="str">
        <f t="shared" si="61"/>
        <v>01</v>
      </c>
      <c r="S1013" s="695" t="str">
        <f t="shared" si="62"/>
        <v>2018</v>
      </c>
      <c r="T1013" s="695" t="str">
        <f>VLOOKUP(R1013,ZemeData!$B$537:$C$548,2,0)</f>
        <v>I</v>
      </c>
      <c r="U1013" s="695" t="str">
        <f>VLOOKUP(O1013,ZemeData!$B$524:$C$533,2,0)</f>
        <v xml:space="preserve"> * Ostatní */</v>
      </c>
      <c r="V1013" s="721"/>
    </row>
    <row r="1014" spans="1:22" ht="25.5" x14ac:dyDescent="0.2">
      <c r="A1014" s="737" t="str">
        <f t="shared" si="57"/>
        <v>I2018 * Rozvojové země</v>
      </c>
      <c r="B1014" s="977" t="s">
        <v>1530</v>
      </c>
      <c r="C1014" s="973">
        <v>10</v>
      </c>
      <c r="D1014" s="973" t="s">
        <v>260</v>
      </c>
      <c r="E1014" s="978">
        <v>220482878</v>
      </c>
      <c r="F1014" s="978">
        <v>1386096</v>
      </c>
      <c r="G1014" s="887" t="str">
        <f t="shared" si="58"/>
        <v>01</v>
      </c>
      <c r="H1014" s="867" t="str">
        <f t="shared" si="59"/>
        <v>2018</v>
      </c>
      <c r="I1014" s="867" t="str">
        <f>VLOOKUP(G1014,ZemeData!$B$537:$C$548,2,0)</f>
        <v>I</v>
      </c>
      <c r="J1014" s="867" t="str">
        <f>VLOOKUP(D1014,ZemeData!$E$524:$F$533,2,0)</f>
        <v xml:space="preserve"> * Rozvojové země</v>
      </c>
      <c r="K1014" s="868"/>
      <c r="L1014" s="888" t="str">
        <f t="shared" si="60"/>
        <v>I2018 * Rozvojové země</v>
      </c>
      <c r="M1014" s="979" t="s">
        <v>1530</v>
      </c>
      <c r="N1014" s="963">
        <v>10</v>
      </c>
      <c r="O1014" s="963" t="s">
        <v>260</v>
      </c>
      <c r="P1014" s="950">
        <v>106845196</v>
      </c>
      <c r="Q1014" s="950">
        <v>651561</v>
      </c>
      <c r="R1014" s="739" t="str">
        <f t="shared" si="61"/>
        <v>01</v>
      </c>
      <c r="S1014" s="695" t="str">
        <f t="shared" si="62"/>
        <v>2018</v>
      </c>
      <c r="T1014" s="695" t="str">
        <f>VLOOKUP(R1014,ZemeData!$B$537:$C$548,2,0)</f>
        <v>I</v>
      </c>
      <c r="U1014" s="695" t="str">
        <f>VLOOKUP(O1014,ZemeData!$B$524:$C$533,2,0)</f>
        <v xml:space="preserve"> * Rozvojové země</v>
      </c>
      <c r="V1014" s="721"/>
    </row>
    <row r="1015" spans="1:22" ht="25.5" x14ac:dyDescent="0.2">
      <c r="A1015" s="737" t="str">
        <f t="shared" si="57"/>
        <v>I2018 ** Ostatní státy s vyspělou</v>
      </c>
      <c r="B1015" s="977" t="s">
        <v>1530</v>
      </c>
      <c r="C1015" s="973">
        <v>32</v>
      </c>
      <c r="D1015" s="973" t="s">
        <v>256</v>
      </c>
      <c r="E1015" s="978">
        <v>147440775</v>
      </c>
      <c r="F1015" s="978">
        <v>970540</v>
      </c>
      <c r="G1015" s="887" t="str">
        <f t="shared" si="58"/>
        <v>01</v>
      </c>
      <c r="H1015" s="867" t="str">
        <f t="shared" si="59"/>
        <v>2018</v>
      </c>
      <c r="I1015" s="867" t="str">
        <f>VLOOKUP(G1015,ZemeData!$B$537:$C$548,2,0)</f>
        <v>I</v>
      </c>
      <c r="J1015" s="867" t="str">
        <f>VLOOKUP(D1015,ZemeData!$E$524:$F$533,2,0)</f>
        <v xml:space="preserve"> ** Ostatní státy s vyspělou</v>
      </c>
      <c r="K1015" s="868"/>
      <c r="L1015" s="888" t="str">
        <f t="shared" si="60"/>
        <v>I2018 ** Ostatní státy s vyspělou</v>
      </c>
      <c r="M1015" s="979" t="s">
        <v>1530</v>
      </c>
      <c r="N1015" s="963">
        <v>32</v>
      </c>
      <c r="O1015" s="963" t="s">
        <v>256</v>
      </c>
      <c r="P1015" s="950">
        <v>109516591</v>
      </c>
      <c r="Q1015" s="950">
        <v>920879</v>
      </c>
      <c r="R1015" s="739" t="str">
        <f t="shared" si="61"/>
        <v>01</v>
      </c>
      <c r="S1015" s="695" t="str">
        <f t="shared" si="62"/>
        <v>2018</v>
      </c>
      <c r="T1015" s="695" t="str">
        <f>VLOOKUP(R1015,ZemeData!$B$537:$C$548,2,0)</f>
        <v>I</v>
      </c>
      <c r="U1015" s="695" t="str">
        <f>VLOOKUP(O1015,ZemeData!$B$524:$C$533,2,0)</f>
        <v xml:space="preserve"> ** Ostatní státy s vyspělou</v>
      </c>
      <c r="V1015" s="721"/>
    </row>
    <row r="1016" spans="1:22" ht="51" x14ac:dyDescent="0.2">
      <c r="A1016" s="737" t="str">
        <f t="shared" si="57"/>
        <v xml:space="preserve">I2018 * Společenství </v>
      </c>
      <c r="B1016" s="977" t="s">
        <v>1530</v>
      </c>
      <c r="C1016" s="973">
        <v>55</v>
      </c>
      <c r="D1016" s="973" t="s">
        <v>1701</v>
      </c>
      <c r="E1016" s="978">
        <v>1524523287</v>
      </c>
      <c r="F1016" s="978">
        <v>592508</v>
      </c>
      <c r="G1016" s="887" t="str">
        <f t="shared" si="58"/>
        <v>01</v>
      </c>
      <c r="H1016" s="867" t="str">
        <f t="shared" si="59"/>
        <v>2018</v>
      </c>
      <c r="I1016" s="867" t="str">
        <f>VLOOKUP(G1016,ZemeData!$B$537:$C$548,2,0)</f>
        <v>I</v>
      </c>
      <c r="J1016" s="867" t="str">
        <f>VLOOKUP(D1016,ZemeData!$E$524:$F$533,2,0)</f>
        <v xml:space="preserve"> * Společenství </v>
      </c>
      <c r="K1016" s="868"/>
      <c r="L1016" s="888" t="str">
        <f t="shared" si="60"/>
        <v xml:space="preserve">I2018 * Společenství </v>
      </c>
      <c r="M1016" s="979" t="s">
        <v>1530</v>
      </c>
      <c r="N1016" s="963">
        <v>55</v>
      </c>
      <c r="O1016" s="963" t="s">
        <v>1701</v>
      </c>
      <c r="P1016" s="950">
        <v>71553712</v>
      </c>
      <c r="Q1016" s="950">
        <v>458313</v>
      </c>
      <c r="R1016" s="739" t="str">
        <f t="shared" si="61"/>
        <v>01</v>
      </c>
      <c r="S1016" s="695" t="str">
        <f t="shared" si="62"/>
        <v>2018</v>
      </c>
      <c r="T1016" s="695" t="str">
        <f>VLOOKUP(R1016,ZemeData!$B$537:$C$548,2,0)</f>
        <v>I</v>
      </c>
      <c r="U1016" s="695" t="str">
        <f>VLOOKUP(O1016,ZemeData!$B$524:$C$533,2,0)</f>
        <v xml:space="preserve"> * Společenství </v>
      </c>
      <c r="V1016" s="721"/>
    </row>
    <row r="1017" spans="1:22" x14ac:dyDescent="0.2">
      <c r="A1017" s="737" t="str">
        <f t="shared" si="57"/>
        <v>I2018 ** Státy EU 28</v>
      </c>
      <c r="B1017" s="977" t="s">
        <v>1530</v>
      </c>
      <c r="C1017" s="973">
        <v>56</v>
      </c>
      <c r="D1017" s="973" t="s">
        <v>257</v>
      </c>
      <c r="E1017" s="978">
        <v>4081479524</v>
      </c>
      <c r="F1017" s="978">
        <v>10120697</v>
      </c>
      <c r="G1017" s="887" t="str">
        <f t="shared" si="58"/>
        <v>01</v>
      </c>
      <c r="H1017" s="867" t="str">
        <f t="shared" si="59"/>
        <v>2018</v>
      </c>
      <c r="I1017" s="867" t="str">
        <f>VLOOKUP(G1017,ZemeData!$B$537:$C$548,2,0)</f>
        <v>I</v>
      </c>
      <c r="J1017" s="867" t="str">
        <f>VLOOKUP(D1017,ZemeData!$E$524:$F$533,2,0)</f>
        <v xml:space="preserve"> ** Státy EU 28</v>
      </c>
      <c r="K1017" s="868"/>
      <c r="L1017" s="888" t="str">
        <f t="shared" si="60"/>
        <v>I2018 ** Státy EU 28</v>
      </c>
      <c r="M1017" s="979" t="s">
        <v>1530</v>
      </c>
      <c r="N1017" s="963">
        <v>56</v>
      </c>
      <c r="O1017" s="963" t="s">
        <v>257</v>
      </c>
      <c r="P1017" s="950">
        <v>5268888081</v>
      </c>
      <c r="Q1017" s="950">
        <v>14948000</v>
      </c>
      <c r="R1017" s="739" t="str">
        <f t="shared" si="61"/>
        <v>01</v>
      </c>
      <c r="S1017" s="695" t="str">
        <f t="shared" si="62"/>
        <v>2018</v>
      </c>
      <c r="T1017" s="695" t="str">
        <f>VLOOKUP(R1017,ZemeData!$B$537:$C$548,2,0)</f>
        <v>I</v>
      </c>
      <c r="U1017" s="695" t="str">
        <f>VLOOKUP(O1017,ZemeData!$B$524:$C$533,2,0)</f>
        <v xml:space="preserve"> ** Státy EU 28</v>
      </c>
      <c r="V1017" s="721"/>
    </row>
    <row r="1018" spans="1:22" ht="25.5" x14ac:dyDescent="0.2">
      <c r="A1018" s="737" t="str">
        <f t="shared" si="57"/>
        <v xml:space="preserve">I2018 * Státy s vyspělou tržní  </v>
      </c>
      <c r="B1018" s="977" t="s">
        <v>1530</v>
      </c>
      <c r="C1018" s="973">
        <v>58</v>
      </c>
      <c r="D1018" s="973" t="s">
        <v>262</v>
      </c>
      <c r="E1018" s="978">
        <v>4257742421</v>
      </c>
      <c r="F1018" s="978">
        <v>11253264</v>
      </c>
      <c r="G1018" s="887" t="str">
        <f t="shared" si="58"/>
        <v>01</v>
      </c>
      <c r="H1018" s="867" t="str">
        <f t="shared" si="59"/>
        <v>2018</v>
      </c>
      <c r="I1018" s="867" t="str">
        <f>VLOOKUP(G1018,ZemeData!$B$537:$C$548,2,0)</f>
        <v>I</v>
      </c>
      <c r="J1018" s="867" t="str">
        <f>VLOOKUP(D1018,ZemeData!$E$524:$F$533,2,0)</f>
        <v xml:space="preserve"> * Státy s vyspělou tržní  </v>
      </c>
      <c r="K1018" s="868"/>
      <c r="L1018" s="888" t="str">
        <f t="shared" si="60"/>
        <v xml:space="preserve">I2018 * Státy s vyspělou tržní  </v>
      </c>
      <c r="M1018" s="979" t="s">
        <v>1530</v>
      </c>
      <c r="N1018" s="963">
        <v>58</v>
      </c>
      <c r="O1018" s="963" t="s">
        <v>262</v>
      </c>
      <c r="P1018" s="950">
        <v>5426131932</v>
      </c>
      <c r="Q1018" s="950">
        <v>16186270</v>
      </c>
      <c r="R1018" s="739" t="str">
        <f t="shared" si="61"/>
        <v>01</v>
      </c>
      <c r="S1018" s="695" t="str">
        <f t="shared" si="62"/>
        <v>2018</v>
      </c>
      <c r="T1018" s="695" t="str">
        <f>VLOOKUP(R1018,ZemeData!$B$537:$C$548,2,0)</f>
        <v>I</v>
      </c>
      <c r="U1018" s="695" t="str">
        <f>VLOOKUP(O1018,ZemeData!$B$524:$C$533,2,0)</f>
        <v xml:space="preserve"> * Státy s vyspělou tržní  </v>
      </c>
      <c r="V1018" s="721"/>
    </row>
    <row r="1019" spans="1:22" ht="25.5" x14ac:dyDescent="0.2">
      <c r="A1019" s="737" t="str">
        <f t="shared" ref="A1019:A1082" si="63">CONCATENATE(I1019,H1019,J1019)</f>
        <v xml:space="preserve">I2018 * Státy s </v>
      </c>
      <c r="B1019" s="977" t="s">
        <v>1530</v>
      </c>
      <c r="C1019" s="973">
        <v>59</v>
      </c>
      <c r="D1019" s="973" t="s">
        <v>263</v>
      </c>
      <c r="E1019" s="978">
        <v>27814154</v>
      </c>
      <c r="F1019" s="978">
        <v>85669</v>
      </c>
      <c r="G1019" s="887" t="str">
        <f t="shared" ref="G1019:G1082" si="64">LEFT(B1019,2)</f>
        <v>01</v>
      </c>
      <c r="H1019" s="867" t="str">
        <f t="shared" ref="H1019:H1082" si="65">RIGHT(B1019,4)</f>
        <v>2018</v>
      </c>
      <c r="I1019" s="867" t="str">
        <f>VLOOKUP(G1019,ZemeData!$B$537:$C$548,2,0)</f>
        <v>I</v>
      </c>
      <c r="J1019" s="867" t="str">
        <f>VLOOKUP(D1019,ZemeData!$E$524:$F$533,2,0)</f>
        <v xml:space="preserve"> * Státy s </v>
      </c>
      <c r="K1019" s="868"/>
      <c r="L1019" s="888" t="str">
        <f t="shared" ref="L1019:L1082" si="66">CONCATENATE(T1019,S1019,U1019)</f>
        <v xml:space="preserve">I2018 * Státy s </v>
      </c>
      <c r="M1019" s="979" t="s">
        <v>1530</v>
      </c>
      <c r="N1019" s="963">
        <v>59</v>
      </c>
      <c r="O1019" s="963" t="s">
        <v>263</v>
      </c>
      <c r="P1019" s="950">
        <v>30676569</v>
      </c>
      <c r="Q1019" s="950">
        <v>101646</v>
      </c>
      <c r="R1019" s="739" t="str">
        <f t="shared" ref="R1019:R1082" si="67">LEFT(M1019,2)</f>
        <v>01</v>
      </c>
      <c r="S1019" s="695" t="str">
        <f t="shared" ref="S1019:S1082" si="68">RIGHT(M1019,4)</f>
        <v>2018</v>
      </c>
      <c r="T1019" s="695" t="str">
        <f>VLOOKUP(R1019,ZemeData!$B$537:$C$548,2,0)</f>
        <v>I</v>
      </c>
      <c r="U1019" s="695" t="str">
        <f>VLOOKUP(O1019,ZemeData!$B$524:$C$533,2,0)</f>
        <v xml:space="preserve"> * Státy s </v>
      </c>
      <c r="V1019" s="721"/>
    </row>
    <row r="1020" spans="1:22" x14ac:dyDescent="0.2">
      <c r="A1020" s="737" t="str">
        <f t="shared" si="63"/>
        <v>II2018 * Nespecifikováno</v>
      </c>
      <c r="B1020" s="977" t="s">
        <v>1531</v>
      </c>
      <c r="C1020" s="973">
        <v>0</v>
      </c>
      <c r="D1020" s="973" t="s">
        <v>258</v>
      </c>
      <c r="E1020" s="978">
        <v>101483060</v>
      </c>
      <c r="F1020" s="978">
        <v>95633</v>
      </c>
      <c r="G1020" s="887" t="str">
        <f t="shared" si="64"/>
        <v>02</v>
      </c>
      <c r="H1020" s="867" t="str">
        <f t="shared" si="65"/>
        <v>2018</v>
      </c>
      <c r="I1020" s="867" t="str">
        <f>VLOOKUP(G1020,ZemeData!$B$537:$C$548,2,0)</f>
        <v>II</v>
      </c>
      <c r="J1020" s="867" t="str">
        <f>VLOOKUP(D1020,ZemeData!$E$524:$F$533,2,0)</f>
        <v xml:space="preserve"> * Nespecifikováno</v>
      </c>
      <c r="K1020" s="868"/>
      <c r="L1020" s="888" t="str">
        <f t="shared" si="66"/>
        <v>II2018 * Nespecifikováno</v>
      </c>
      <c r="M1020" s="979" t="s">
        <v>1531</v>
      </c>
      <c r="N1020" s="963">
        <v>0</v>
      </c>
      <c r="O1020" s="963" t="s">
        <v>258</v>
      </c>
      <c r="P1020" s="950">
        <v>10010072</v>
      </c>
      <c r="Q1020" s="950">
        <v>7939</v>
      </c>
      <c r="R1020" s="739" t="str">
        <f t="shared" si="67"/>
        <v>02</v>
      </c>
      <c r="S1020" s="695" t="str">
        <f t="shared" si="68"/>
        <v>2018</v>
      </c>
      <c r="T1020" s="695" t="str">
        <f>VLOOKUP(R1020,ZemeData!$B$537:$C$548,2,0)</f>
        <v>II</v>
      </c>
      <c r="U1020" s="695" t="str">
        <f>VLOOKUP(O1020,ZemeData!$B$524:$C$533,2,0)</f>
        <v xml:space="preserve"> * Nespecifikováno</v>
      </c>
      <c r="V1020" s="721"/>
    </row>
    <row r="1021" spans="1:22" x14ac:dyDescent="0.2">
      <c r="A1021" s="737" t="str">
        <f t="shared" si="63"/>
        <v>II2018 ** Státy ESVO</v>
      </c>
      <c r="B1021" s="977" t="s">
        <v>1531</v>
      </c>
      <c r="C1021" s="973">
        <v>2</v>
      </c>
      <c r="D1021" s="973" t="s">
        <v>254</v>
      </c>
      <c r="E1021" s="978">
        <v>31321371</v>
      </c>
      <c r="F1021" s="978">
        <v>173018</v>
      </c>
      <c r="G1021" s="887" t="str">
        <f t="shared" si="64"/>
        <v>02</v>
      </c>
      <c r="H1021" s="867" t="str">
        <f t="shared" si="65"/>
        <v>2018</v>
      </c>
      <c r="I1021" s="867" t="str">
        <f>VLOOKUP(G1021,ZemeData!$B$537:$C$548,2,0)</f>
        <v>II</v>
      </c>
      <c r="J1021" s="867" t="str">
        <f>VLOOKUP(D1021,ZemeData!$E$524:$F$533,2,0)</f>
        <v xml:space="preserve"> ** Státy ESVO</v>
      </c>
      <c r="K1021" s="868"/>
      <c r="L1021" s="888" t="str">
        <f t="shared" si="66"/>
        <v>II2018 ** Státy ESVO</v>
      </c>
      <c r="M1021" s="979" t="s">
        <v>1531</v>
      </c>
      <c r="N1021" s="963">
        <v>2</v>
      </c>
      <c r="O1021" s="963" t="s">
        <v>254</v>
      </c>
      <c r="P1021" s="950">
        <v>47367640</v>
      </c>
      <c r="Q1021" s="950">
        <v>304797</v>
      </c>
      <c r="R1021" s="739" t="str">
        <f t="shared" si="67"/>
        <v>02</v>
      </c>
      <c r="S1021" s="695" t="str">
        <f t="shared" si="68"/>
        <v>2018</v>
      </c>
      <c r="T1021" s="695" t="str">
        <f>VLOOKUP(R1021,ZemeData!$B$537:$C$548,2,0)</f>
        <v>II</v>
      </c>
      <c r="U1021" s="695" t="str">
        <f>VLOOKUP(O1021,ZemeData!$B$524:$C$533,2,0)</f>
        <v xml:space="preserve"> ** Státy ESVO</v>
      </c>
      <c r="V1021" s="721"/>
    </row>
    <row r="1022" spans="1:22" x14ac:dyDescent="0.2">
      <c r="A1022" s="737" t="str">
        <f t="shared" si="63"/>
        <v>II2018 Dovoz ze zemí OECD</v>
      </c>
      <c r="B1022" s="977" t="s">
        <v>1531</v>
      </c>
      <c r="C1022" s="973">
        <v>4</v>
      </c>
      <c r="D1022" s="973" t="s">
        <v>255</v>
      </c>
      <c r="E1022" s="978">
        <v>4051636486</v>
      </c>
      <c r="F1022" s="978">
        <v>10824358</v>
      </c>
      <c r="G1022" s="887" t="str">
        <f t="shared" si="64"/>
        <v>02</v>
      </c>
      <c r="H1022" s="867" t="str">
        <f t="shared" si="65"/>
        <v>2018</v>
      </c>
      <c r="I1022" s="867" t="str">
        <f>VLOOKUP(G1022,ZemeData!$B$537:$C$548,2,0)</f>
        <v>II</v>
      </c>
      <c r="J1022" s="867" t="str">
        <f>VLOOKUP(D1022,ZemeData!$E$524:$F$533,2,0)</f>
        <v xml:space="preserve"> Dovoz ze zemí OECD</v>
      </c>
      <c r="K1022" s="868"/>
      <c r="L1022" s="888" t="str">
        <f t="shared" si="66"/>
        <v>II2018 Vývoz do zemí OECD</v>
      </c>
      <c r="M1022" s="979" t="s">
        <v>1531</v>
      </c>
      <c r="N1022" s="963">
        <v>4</v>
      </c>
      <c r="O1022" s="963" t="s">
        <v>255</v>
      </c>
      <c r="P1022" s="950">
        <v>7073734651</v>
      </c>
      <c r="Q1022" s="950">
        <v>14645382</v>
      </c>
      <c r="R1022" s="739" t="str">
        <f t="shared" si="67"/>
        <v>02</v>
      </c>
      <c r="S1022" s="695" t="str">
        <f t="shared" si="68"/>
        <v>2018</v>
      </c>
      <c r="T1022" s="695" t="str">
        <f>VLOOKUP(R1022,ZemeData!$B$537:$C$548,2,0)</f>
        <v>II</v>
      </c>
      <c r="U1022" s="695" t="str">
        <f>VLOOKUP(O1022,ZemeData!$B$524:$C$533,2,0)</f>
        <v xml:space="preserve"> Vývoz do zemí OECD</v>
      </c>
      <c r="V1022" s="721"/>
    </row>
    <row r="1023" spans="1:22" x14ac:dyDescent="0.2">
      <c r="A1023" s="737" t="str">
        <f t="shared" si="63"/>
        <v>II2018 * Ostatní */</v>
      </c>
      <c r="B1023" s="977" t="s">
        <v>1531</v>
      </c>
      <c r="C1023" s="973">
        <v>8</v>
      </c>
      <c r="D1023" s="973" t="s">
        <v>259</v>
      </c>
      <c r="E1023" s="978">
        <v>111672005</v>
      </c>
      <c r="F1023" s="978">
        <v>1771306</v>
      </c>
      <c r="G1023" s="887" t="str">
        <f t="shared" si="64"/>
        <v>02</v>
      </c>
      <c r="H1023" s="867" t="str">
        <f t="shared" si="65"/>
        <v>2018</v>
      </c>
      <c r="I1023" s="867" t="str">
        <f>VLOOKUP(G1023,ZemeData!$B$537:$C$548,2,0)</f>
        <v>II</v>
      </c>
      <c r="J1023" s="867" t="str">
        <f>VLOOKUP(D1023,ZemeData!$E$524:$F$533,2,0)</f>
        <v xml:space="preserve"> * Ostatní */</v>
      </c>
      <c r="K1023" s="868"/>
      <c r="L1023" s="888" t="str">
        <f t="shared" si="66"/>
        <v>II2018 * Ostatní */</v>
      </c>
      <c r="M1023" s="979" t="s">
        <v>1531</v>
      </c>
      <c r="N1023" s="963">
        <v>8</v>
      </c>
      <c r="O1023" s="963" t="s">
        <v>259</v>
      </c>
      <c r="P1023" s="950">
        <v>35049958</v>
      </c>
      <c r="Q1023" s="950">
        <v>221559</v>
      </c>
      <c r="R1023" s="739" t="str">
        <f t="shared" si="67"/>
        <v>02</v>
      </c>
      <c r="S1023" s="695" t="str">
        <f t="shared" si="68"/>
        <v>2018</v>
      </c>
      <c r="T1023" s="695" t="str">
        <f>VLOOKUP(R1023,ZemeData!$B$537:$C$548,2,0)</f>
        <v>II</v>
      </c>
      <c r="U1023" s="695" t="str">
        <f>VLOOKUP(O1023,ZemeData!$B$524:$C$533,2,0)</f>
        <v xml:space="preserve"> * Ostatní */</v>
      </c>
      <c r="V1023" s="721"/>
    </row>
    <row r="1024" spans="1:22" ht="25.5" x14ac:dyDescent="0.2">
      <c r="A1024" s="737" t="str">
        <f t="shared" si="63"/>
        <v>II2018 * Rozvojové země</v>
      </c>
      <c r="B1024" s="977" t="s">
        <v>1531</v>
      </c>
      <c r="C1024" s="973">
        <v>10</v>
      </c>
      <c r="D1024" s="973" t="s">
        <v>260</v>
      </c>
      <c r="E1024" s="978">
        <v>213488744</v>
      </c>
      <c r="F1024" s="978">
        <v>1253718</v>
      </c>
      <c r="G1024" s="887" t="str">
        <f t="shared" si="64"/>
        <v>02</v>
      </c>
      <c r="H1024" s="867" t="str">
        <f t="shared" si="65"/>
        <v>2018</v>
      </c>
      <c r="I1024" s="867" t="str">
        <f>VLOOKUP(G1024,ZemeData!$B$537:$C$548,2,0)</f>
        <v>II</v>
      </c>
      <c r="J1024" s="867" t="str">
        <f>VLOOKUP(D1024,ZemeData!$E$524:$F$533,2,0)</f>
        <v xml:space="preserve"> * Rozvojové země</v>
      </c>
      <c r="K1024" s="868"/>
      <c r="L1024" s="888" t="str">
        <f t="shared" si="66"/>
        <v>II2018 * Rozvojové země</v>
      </c>
      <c r="M1024" s="979" t="s">
        <v>1531</v>
      </c>
      <c r="N1024" s="963">
        <v>10</v>
      </c>
      <c r="O1024" s="963" t="s">
        <v>260</v>
      </c>
      <c r="P1024" s="950">
        <v>102082549</v>
      </c>
      <c r="Q1024" s="950">
        <v>610121</v>
      </c>
      <c r="R1024" s="739" t="str">
        <f t="shared" si="67"/>
        <v>02</v>
      </c>
      <c r="S1024" s="695" t="str">
        <f t="shared" si="68"/>
        <v>2018</v>
      </c>
      <c r="T1024" s="695" t="str">
        <f>VLOOKUP(R1024,ZemeData!$B$537:$C$548,2,0)</f>
        <v>II</v>
      </c>
      <c r="U1024" s="695" t="str">
        <f>VLOOKUP(O1024,ZemeData!$B$524:$C$533,2,0)</f>
        <v xml:space="preserve"> * Rozvojové země</v>
      </c>
      <c r="V1024" s="721"/>
    </row>
    <row r="1025" spans="1:22" ht="25.5" x14ac:dyDescent="0.2">
      <c r="A1025" s="737" t="str">
        <f t="shared" si="63"/>
        <v>II2018 ** Ostatní státy s vyspělou</v>
      </c>
      <c r="B1025" s="977" t="s">
        <v>1531</v>
      </c>
      <c r="C1025" s="973">
        <v>32</v>
      </c>
      <c r="D1025" s="973" t="s">
        <v>256</v>
      </c>
      <c r="E1025" s="978">
        <v>110925679</v>
      </c>
      <c r="F1025" s="978">
        <v>787403</v>
      </c>
      <c r="G1025" s="887" t="str">
        <f t="shared" si="64"/>
        <v>02</v>
      </c>
      <c r="H1025" s="867" t="str">
        <f t="shared" si="65"/>
        <v>2018</v>
      </c>
      <c r="I1025" s="867" t="str">
        <f>VLOOKUP(G1025,ZemeData!$B$537:$C$548,2,0)</f>
        <v>II</v>
      </c>
      <c r="J1025" s="867" t="str">
        <f>VLOOKUP(D1025,ZemeData!$E$524:$F$533,2,0)</f>
        <v xml:space="preserve"> ** Ostatní státy s vyspělou</v>
      </c>
      <c r="K1025" s="868"/>
      <c r="L1025" s="888" t="str">
        <f t="shared" si="66"/>
        <v>II2018 ** Ostatní státy s vyspělou</v>
      </c>
      <c r="M1025" s="979" t="s">
        <v>1531</v>
      </c>
      <c r="N1025" s="963">
        <v>32</v>
      </c>
      <c r="O1025" s="963" t="s">
        <v>256</v>
      </c>
      <c r="P1025" s="950">
        <v>103473229</v>
      </c>
      <c r="Q1025" s="950">
        <v>828546</v>
      </c>
      <c r="R1025" s="739" t="str">
        <f t="shared" si="67"/>
        <v>02</v>
      </c>
      <c r="S1025" s="695" t="str">
        <f t="shared" si="68"/>
        <v>2018</v>
      </c>
      <c r="T1025" s="695" t="str">
        <f>VLOOKUP(R1025,ZemeData!$B$537:$C$548,2,0)</f>
        <v>II</v>
      </c>
      <c r="U1025" s="695" t="str">
        <f>VLOOKUP(O1025,ZemeData!$B$524:$C$533,2,0)</f>
        <v xml:space="preserve"> ** Ostatní státy s vyspělou</v>
      </c>
      <c r="V1025" s="721"/>
    </row>
    <row r="1026" spans="1:22" ht="51" x14ac:dyDescent="0.2">
      <c r="A1026" s="737" t="str">
        <f t="shared" si="63"/>
        <v xml:space="preserve">II2018 * Společenství </v>
      </c>
      <c r="B1026" s="977" t="s">
        <v>1531</v>
      </c>
      <c r="C1026" s="973">
        <v>55</v>
      </c>
      <c r="D1026" s="973" t="s">
        <v>1701</v>
      </c>
      <c r="E1026" s="978">
        <v>1267594581</v>
      </c>
      <c r="F1026" s="978">
        <v>577141</v>
      </c>
      <c r="G1026" s="887" t="str">
        <f t="shared" si="64"/>
        <v>02</v>
      </c>
      <c r="H1026" s="867" t="str">
        <f t="shared" si="65"/>
        <v>2018</v>
      </c>
      <c r="I1026" s="867" t="str">
        <f>VLOOKUP(G1026,ZemeData!$B$537:$C$548,2,0)</f>
        <v>II</v>
      </c>
      <c r="J1026" s="867" t="str">
        <f>VLOOKUP(D1026,ZemeData!$E$524:$F$533,2,0)</f>
        <v xml:space="preserve"> * Společenství </v>
      </c>
      <c r="K1026" s="868"/>
      <c r="L1026" s="888" t="str">
        <f t="shared" si="66"/>
        <v xml:space="preserve">II2018 * Společenství </v>
      </c>
      <c r="M1026" s="979" t="s">
        <v>1531</v>
      </c>
      <c r="N1026" s="963">
        <v>55</v>
      </c>
      <c r="O1026" s="963" t="s">
        <v>1701</v>
      </c>
      <c r="P1026" s="950">
        <v>68714629</v>
      </c>
      <c r="Q1026" s="950">
        <v>480710</v>
      </c>
      <c r="R1026" s="739" t="str">
        <f t="shared" si="67"/>
        <v>02</v>
      </c>
      <c r="S1026" s="695" t="str">
        <f t="shared" si="68"/>
        <v>2018</v>
      </c>
      <c r="T1026" s="695" t="str">
        <f>VLOOKUP(R1026,ZemeData!$B$537:$C$548,2,0)</f>
        <v>II</v>
      </c>
      <c r="U1026" s="695" t="str">
        <f>VLOOKUP(O1026,ZemeData!$B$524:$C$533,2,0)</f>
        <v xml:space="preserve"> * Společenství </v>
      </c>
      <c r="V1026" s="721"/>
    </row>
    <row r="1027" spans="1:22" x14ac:dyDescent="0.2">
      <c r="A1027" s="737" t="str">
        <f t="shared" si="63"/>
        <v>II2018 ** Státy EU 28</v>
      </c>
      <c r="B1027" s="977" t="s">
        <v>1531</v>
      </c>
      <c r="C1027" s="973">
        <v>56</v>
      </c>
      <c r="D1027" s="973" t="s">
        <v>257</v>
      </c>
      <c r="E1027" s="978">
        <v>3940202764</v>
      </c>
      <c r="F1027" s="978">
        <v>9811480</v>
      </c>
      <c r="G1027" s="887" t="str">
        <f t="shared" si="64"/>
        <v>02</v>
      </c>
      <c r="H1027" s="867" t="str">
        <f t="shared" si="65"/>
        <v>2018</v>
      </c>
      <c r="I1027" s="867" t="str">
        <f>VLOOKUP(G1027,ZemeData!$B$537:$C$548,2,0)</f>
        <v>II</v>
      </c>
      <c r="J1027" s="867" t="str">
        <f>VLOOKUP(D1027,ZemeData!$E$524:$F$533,2,0)</f>
        <v xml:space="preserve"> ** Státy EU 28</v>
      </c>
      <c r="K1027" s="868"/>
      <c r="L1027" s="888" t="str">
        <f t="shared" si="66"/>
        <v>II2018 ** Státy EU 28</v>
      </c>
      <c r="M1027" s="979" t="s">
        <v>1531</v>
      </c>
      <c r="N1027" s="963">
        <v>56</v>
      </c>
      <c r="O1027" s="963" t="s">
        <v>257</v>
      </c>
      <c r="P1027" s="950">
        <v>7034495848</v>
      </c>
      <c r="Q1027" s="950">
        <v>13913134</v>
      </c>
      <c r="R1027" s="739" t="str">
        <f t="shared" si="67"/>
        <v>02</v>
      </c>
      <c r="S1027" s="695" t="str">
        <f t="shared" si="68"/>
        <v>2018</v>
      </c>
      <c r="T1027" s="695" t="str">
        <f>VLOOKUP(R1027,ZemeData!$B$537:$C$548,2,0)</f>
        <v>II</v>
      </c>
      <c r="U1027" s="695" t="str">
        <f>VLOOKUP(O1027,ZemeData!$B$524:$C$533,2,0)</f>
        <v xml:space="preserve"> ** Státy EU 28</v>
      </c>
      <c r="V1027" s="721"/>
    </row>
    <row r="1028" spans="1:22" ht="25.5" x14ac:dyDescent="0.2">
      <c r="A1028" s="737" t="str">
        <f t="shared" si="63"/>
        <v xml:space="preserve">II2018 * Státy s vyspělou tržní  </v>
      </c>
      <c r="B1028" s="977" t="s">
        <v>1531</v>
      </c>
      <c r="C1028" s="973">
        <v>58</v>
      </c>
      <c r="D1028" s="973" t="s">
        <v>262</v>
      </c>
      <c r="E1028" s="978">
        <v>4082449814</v>
      </c>
      <c r="F1028" s="978">
        <v>10771901</v>
      </c>
      <c r="G1028" s="887" t="str">
        <f t="shared" si="64"/>
        <v>02</v>
      </c>
      <c r="H1028" s="867" t="str">
        <f t="shared" si="65"/>
        <v>2018</v>
      </c>
      <c r="I1028" s="867" t="str">
        <f>VLOOKUP(G1028,ZemeData!$B$537:$C$548,2,0)</f>
        <v>II</v>
      </c>
      <c r="J1028" s="867" t="str">
        <f>VLOOKUP(D1028,ZemeData!$E$524:$F$533,2,0)</f>
        <v xml:space="preserve"> * Státy s vyspělou tržní  </v>
      </c>
      <c r="K1028" s="868"/>
      <c r="L1028" s="888" t="str">
        <f t="shared" si="66"/>
        <v xml:space="preserve">II2018 * Státy s vyspělou tržní  </v>
      </c>
      <c r="M1028" s="979" t="s">
        <v>1531</v>
      </c>
      <c r="N1028" s="963">
        <v>58</v>
      </c>
      <c r="O1028" s="963" t="s">
        <v>262</v>
      </c>
      <c r="P1028" s="950">
        <v>7185336716</v>
      </c>
      <c r="Q1028" s="950">
        <v>15046477</v>
      </c>
      <c r="R1028" s="739" t="str">
        <f t="shared" si="67"/>
        <v>02</v>
      </c>
      <c r="S1028" s="695" t="str">
        <f t="shared" si="68"/>
        <v>2018</v>
      </c>
      <c r="T1028" s="695" t="str">
        <f>VLOOKUP(R1028,ZemeData!$B$537:$C$548,2,0)</f>
        <v>II</v>
      </c>
      <c r="U1028" s="695" t="str">
        <f>VLOOKUP(O1028,ZemeData!$B$524:$C$533,2,0)</f>
        <v xml:space="preserve"> * Státy s vyspělou tržní  </v>
      </c>
      <c r="V1028" s="721"/>
    </row>
    <row r="1029" spans="1:22" ht="25.5" x14ac:dyDescent="0.2">
      <c r="A1029" s="737" t="str">
        <f t="shared" si="63"/>
        <v xml:space="preserve">II2018 * Státy s </v>
      </c>
      <c r="B1029" s="977" t="s">
        <v>1531</v>
      </c>
      <c r="C1029" s="973">
        <v>59</v>
      </c>
      <c r="D1029" s="973" t="s">
        <v>263</v>
      </c>
      <c r="E1029" s="978">
        <v>28040189</v>
      </c>
      <c r="F1029" s="978">
        <v>86025</v>
      </c>
      <c r="G1029" s="887" t="str">
        <f t="shared" si="64"/>
        <v>02</v>
      </c>
      <c r="H1029" s="867" t="str">
        <f t="shared" si="65"/>
        <v>2018</v>
      </c>
      <c r="I1029" s="867" t="str">
        <f>VLOOKUP(G1029,ZemeData!$B$537:$C$548,2,0)</f>
        <v>II</v>
      </c>
      <c r="J1029" s="867" t="str">
        <f>VLOOKUP(D1029,ZemeData!$E$524:$F$533,2,0)</f>
        <v xml:space="preserve"> * Státy s </v>
      </c>
      <c r="K1029" s="868"/>
      <c r="L1029" s="888" t="str">
        <f t="shared" si="66"/>
        <v xml:space="preserve">II2018 * Státy s </v>
      </c>
      <c r="M1029" s="979" t="s">
        <v>1531</v>
      </c>
      <c r="N1029" s="963">
        <v>59</v>
      </c>
      <c r="O1029" s="963" t="s">
        <v>263</v>
      </c>
      <c r="P1029" s="950">
        <v>31750727</v>
      </c>
      <c r="Q1029" s="950">
        <v>96495</v>
      </c>
      <c r="R1029" s="739" t="str">
        <f t="shared" si="67"/>
        <v>02</v>
      </c>
      <c r="S1029" s="695" t="str">
        <f t="shared" si="68"/>
        <v>2018</v>
      </c>
      <c r="T1029" s="695" t="str">
        <f>VLOOKUP(R1029,ZemeData!$B$537:$C$548,2,0)</f>
        <v>II</v>
      </c>
      <c r="U1029" s="695" t="str">
        <f>VLOOKUP(O1029,ZemeData!$B$524:$C$533,2,0)</f>
        <v xml:space="preserve"> * Státy s </v>
      </c>
      <c r="V1029" s="721"/>
    </row>
    <row r="1030" spans="1:22" x14ac:dyDescent="0.2">
      <c r="A1030" s="737" t="str">
        <f t="shared" si="63"/>
        <v>III2018 * Nespecifikováno</v>
      </c>
      <c r="B1030" s="977" t="s">
        <v>1600</v>
      </c>
      <c r="C1030" s="973">
        <v>0</v>
      </c>
      <c r="D1030" s="973" t="s">
        <v>258</v>
      </c>
      <c r="E1030" s="978">
        <v>106762722</v>
      </c>
      <c r="F1030" s="978">
        <v>103971</v>
      </c>
      <c r="G1030" s="887" t="str">
        <f t="shared" si="64"/>
        <v>03</v>
      </c>
      <c r="H1030" s="867" t="str">
        <f t="shared" si="65"/>
        <v>2018</v>
      </c>
      <c r="I1030" s="867" t="str">
        <f>VLOOKUP(G1030,ZemeData!$B$537:$C$548,2,0)</f>
        <v>III</v>
      </c>
      <c r="J1030" s="867" t="str">
        <f>VLOOKUP(D1030,ZemeData!$E$524:$F$533,2,0)</f>
        <v xml:space="preserve"> * Nespecifikováno</v>
      </c>
      <c r="K1030" s="868"/>
      <c r="L1030" s="888" t="str">
        <f t="shared" si="66"/>
        <v>III2018 * Nespecifikováno</v>
      </c>
      <c r="M1030" s="979" t="s">
        <v>1600</v>
      </c>
      <c r="N1030" s="963">
        <v>0</v>
      </c>
      <c r="O1030" s="963" t="s">
        <v>258</v>
      </c>
      <c r="P1030" s="950">
        <v>10722216</v>
      </c>
      <c r="Q1030" s="950">
        <v>8773</v>
      </c>
      <c r="R1030" s="739" t="str">
        <f t="shared" si="67"/>
        <v>03</v>
      </c>
      <c r="S1030" s="695" t="str">
        <f t="shared" si="68"/>
        <v>2018</v>
      </c>
      <c r="T1030" s="695" t="str">
        <f>VLOOKUP(R1030,ZemeData!$B$537:$C$548,2,0)</f>
        <v>III</v>
      </c>
      <c r="U1030" s="695" t="str">
        <f>VLOOKUP(O1030,ZemeData!$B$524:$C$533,2,0)</f>
        <v xml:space="preserve"> * Nespecifikováno</v>
      </c>
      <c r="V1030" s="721"/>
    </row>
    <row r="1031" spans="1:22" x14ac:dyDescent="0.2">
      <c r="A1031" s="737" t="str">
        <f t="shared" si="63"/>
        <v>III2018 ** Státy ESVO</v>
      </c>
      <c r="B1031" s="977" t="s">
        <v>1600</v>
      </c>
      <c r="C1031" s="973">
        <v>2</v>
      </c>
      <c r="D1031" s="973" t="s">
        <v>254</v>
      </c>
      <c r="E1031" s="978">
        <v>37240959</v>
      </c>
      <c r="F1031" s="978">
        <v>199392</v>
      </c>
      <c r="G1031" s="887" t="str">
        <f t="shared" si="64"/>
        <v>03</v>
      </c>
      <c r="H1031" s="867" t="str">
        <f t="shared" si="65"/>
        <v>2018</v>
      </c>
      <c r="I1031" s="867" t="str">
        <f>VLOOKUP(G1031,ZemeData!$B$537:$C$548,2,0)</f>
        <v>III</v>
      </c>
      <c r="J1031" s="867" t="str">
        <f>VLOOKUP(D1031,ZemeData!$E$524:$F$533,2,0)</f>
        <v xml:space="preserve"> ** Státy ESVO</v>
      </c>
      <c r="K1031" s="868"/>
      <c r="L1031" s="888" t="str">
        <f t="shared" si="66"/>
        <v>III2018 ** Státy ESVO</v>
      </c>
      <c r="M1031" s="979" t="s">
        <v>1600</v>
      </c>
      <c r="N1031" s="963">
        <v>2</v>
      </c>
      <c r="O1031" s="963" t="s">
        <v>254</v>
      </c>
      <c r="P1031" s="950">
        <v>49130322</v>
      </c>
      <c r="Q1031" s="950">
        <v>340156</v>
      </c>
      <c r="R1031" s="739" t="str">
        <f t="shared" si="67"/>
        <v>03</v>
      </c>
      <c r="S1031" s="695" t="str">
        <f t="shared" si="68"/>
        <v>2018</v>
      </c>
      <c r="T1031" s="695" t="str">
        <f>VLOOKUP(R1031,ZemeData!$B$537:$C$548,2,0)</f>
        <v>III</v>
      </c>
      <c r="U1031" s="695" t="str">
        <f>VLOOKUP(O1031,ZemeData!$B$524:$C$533,2,0)</f>
        <v xml:space="preserve"> ** Státy ESVO</v>
      </c>
      <c r="V1031" s="721"/>
    </row>
    <row r="1032" spans="1:22" x14ac:dyDescent="0.2">
      <c r="A1032" s="737" t="str">
        <f t="shared" si="63"/>
        <v>III2018 Dovoz ze zemí OECD</v>
      </c>
      <c r="B1032" s="977" t="s">
        <v>1600</v>
      </c>
      <c r="C1032" s="973">
        <v>4</v>
      </c>
      <c r="D1032" s="973" t="s">
        <v>255</v>
      </c>
      <c r="E1032" s="978">
        <v>4372171478</v>
      </c>
      <c r="F1032" s="978">
        <v>11911142</v>
      </c>
      <c r="G1032" s="887" t="str">
        <f t="shared" si="64"/>
        <v>03</v>
      </c>
      <c r="H1032" s="867" t="str">
        <f t="shared" si="65"/>
        <v>2018</v>
      </c>
      <c r="I1032" s="867" t="str">
        <f>VLOOKUP(G1032,ZemeData!$B$537:$C$548,2,0)</f>
        <v>III</v>
      </c>
      <c r="J1032" s="867" t="str">
        <f>VLOOKUP(D1032,ZemeData!$E$524:$F$533,2,0)</f>
        <v xml:space="preserve"> Dovoz ze zemí OECD</v>
      </c>
      <c r="K1032" s="868"/>
      <c r="L1032" s="888" t="str">
        <f t="shared" si="66"/>
        <v>III2018 Vývoz do zemí OECD</v>
      </c>
      <c r="M1032" s="979" t="s">
        <v>1600</v>
      </c>
      <c r="N1032" s="963">
        <v>4</v>
      </c>
      <c r="O1032" s="963" t="s">
        <v>255</v>
      </c>
      <c r="P1032" s="950">
        <v>5604838385</v>
      </c>
      <c r="Q1032" s="950">
        <v>15968953</v>
      </c>
      <c r="R1032" s="739" t="str">
        <f t="shared" si="67"/>
        <v>03</v>
      </c>
      <c r="S1032" s="695" t="str">
        <f t="shared" si="68"/>
        <v>2018</v>
      </c>
      <c r="T1032" s="695" t="str">
        <f>VLOOKUP(R1032,ZemeData!$B$537:$C$548,2,0)</f>
        <v>III</v>
      </c>
      <c r="U1032" s="695" t="str">
        <f>VLOOKUP(O1032,ZemeData!$B$524:$C$533,2,0)</f>
        <v xml:space="preserve"> Vývoz do zemí OECD</v>
      </c>
      <c r="V1032" s="721"/>
    </row>
    <row r="1033" spans="1:22" x14ac:dyDescent="0.2">
      <c r="A1033" s="737" t="str">
        <f t="shared" si="63"/>
        <v>III2018 * Ostatní */</v>
      </c>
      <c r="B1033" s="977" t="s">
        <v>1600</v>
      </c>
      <c r="C1033" s="973">
        <v>8</v>
      </c>
      <c r="D1033" s="973" t="s">
        <v>259</v>
      </c>
      <c r="E1033" s="978">
        <v>123391273</v>
      </c>
      <c r="F1033" s="978">
        <v>1880645</v>
      </c>
      <c r="G1033" s="887" t="str">
        <f t="shared" si="64"/>
        <v>03</v>
      </c>
      <c r="H1033" s="867" t="str">
        <f t="shared" si="65"/>
        <v>2018</v>
      </c>
      <c r="I1033" s="867" t="str">
        <f>VLOOKUP(G1033,ZemeData!$B$537:$C$548,2,0)</f>
        <v>III</v>
      </c>
      <c r="J1033" s="867" t="str">
        <f>VLOOKUP(D1033,ZemeData!$E$524:$F$533,2,0)</f>
        <v xml:space="preserve"> * Ostatní */</v>
      </c>
      <c r="K1033" s="868"/>
      <c r="L1033" s="888" t="str">
        <f t="shared" si="66"/>
        <v>III2018 * Ostatní */</v>
      </c>
      <c r="M1033" s="979" t="s">
        <v>1600</v>
      </c>
      <c r="N1033" s="963">
        <v>8</v>
      </c>
      <c r="O1033" s="963" t="s">
        <v>259</v>
      </c>
      <c r="P1033" s="950">
        <v>43539155</v>
      </c>
      <c r="Q1033" s="950">
        <v>249820</v>
      </c>
      <c r="R1033" s="739" t="str">
        <f t="shared" si="67"/>
        <v>03</v>
      </c>
      <c r="S1033" s="695" t="str">
        <f t="shared" si="68"/>
        <v>2018</v>
      </c>
      <c r="T1033" s="695" t="str">
        <f>VLOOKUP(R1033,ZemeData!$B$537:$C$548,2,0)</f>
        <v>III</v>
      </c>
      <c r="U1033" s="695" t="str">
        <f>VLOOKUP(O1033,ZemeData!$B$524:$C$533,2,0)</f>
        <v xml:space="preserve"> * Ostatní */</v>
      </c>
      <c r="V1033" s="721"/>
    </row>
    <row r="1034" spans="1:22" ht="25.5" x14ac:dyDescent="0.2">
      <c r="A1034" s="737" t="str">
        <f t="shared" si="63"/>
        <v>III2018 * Rozvojové země</v>
      </c>
      <c r="B1034" s="977" t="s">
        <v>1600</v>
      </c>
      <c r="C1034" s="973">
        <v>10</v>
      </c>
      <c r="D1034" s="973" t="s">
        <v>260</v>
      </c>
      <c r="E1034" s="978">
        <v>204496293</v>
      </c>
      <c r="F1034" s="978">
        <v>1218741</v>
      </c>
      <c r="G1034" s="887" t="str">
        <f t="shared" si="64"/>
        <v>03</v>
      </c>
      <c r="H1034" s="867" t="str">
        <f t="shared" si="65"/>
        <v>2018</v>
      </c>
      <c r="I1034" s="867" t="str">
        <f>VLOOKUP(G1034,ZemeData!$B$537:$C$548,2,0)</f>
        <v>III</v>
      </c>
      <c r="J1034" s="867" t="str">
        <f>VLOOKUP(D1034,ZemeData!$E$524:$F$533,2,0)</f>
        <v xml:space="preserve"> * Rozvojové země</v>
      </c>
      <c r="K1034" s="868"/>
      <c r="L1034" s="888" t="str">
        <f t="shared" si="66"/>
        <v>III2018 * Rozvojové země</v>
      </c>
      <c r="M1034" s="979" t="s">
        <v>1600</v>
      </c>
      <c r="N1034" s="963">
        <v>10</v>
      </c>
      <c r="O1034" s="963" t="s">
        <v>260</v>
      </c>
      <c r="P1034" s="950">
        <v>116349987</v>
      </c>
      <c r="Q1034" s="950">
        <v>699357</v>
      </c>
      <c r="R1034" s="739" t="str">
        <f t="shared" si="67"/>
        <v>03</v>
      </c>
      <c r="S1034" s="695" t="str">
        <f t="shared" si="68"/>
        <v>2018</v>
      </c>
      <c r="T1034" s="695" t="str">
        <f>VLOOKUP(R1034,ZemeData!$B$537:$C$548,2,0)</f>
        <v>III</v>
      </c>
      <c r="U1034" s="695" t="str">
        <f>VLOOKUP(O1034,ZemeData!$B$524:$C$533,2,0)</f>
        <v xml:space="preserve"> * Rozvojové země</v>
      </c>
      <c r="V1034" s="721"/>
    </row>
    <row r="1035" spans="1:22" ht="25.5" x14ac:dyDescent="0.2">
      <c r="A1035" s="737" t="str">
        <f t="shared" si="63"/>
        <v>III2018 ** Ostatní státy s vyspělou</v>
      </c>
      <c r="B1035" s="977" t="s">
        <v>1600</v>
      </c>
      <c r="C1035" s="973">
        <v>32</v>
      </c>
      <c r="D1035" s="973" t="s">
        <v>256</v>
      </c>
      <c r="E1035" s="978">
        <v>107827075</v>
      </c>
      <c r="F1035" s="978">
        <v>953559</v>
      </c>
      <c r="G1035" s="887" t="str">
        <f t="shared" si="64"/>
        <v>03</v>
      </c>
      <c r="H1035" s="867" t="str">
        <f t="shared" si="65"/>
        <v>2018</v>
      </c>
      <c r="I1035" s="867" t="str">
        <f>VLOOKUP(G1035,ZemeData!$B$537:$C$548,2,0)</f>
        <v>III</v>
      </c>
      <c r="J1035" s="867" t="str">
        <f>VLOOKUP(D1035,ZemeData!$E$524:$F$533,2,0)</f>
        <v xml:space="preserve"> ** Ostatní státy s vyspělou</v>
      </c>
      <c r="K1035" s="868"/>
      <c r="L1035" s="888" t="str">
        <f t="shared" si="66"/>
        <v>III2018 ** Ostatní státy s vyspělou</v>
      </c>
      <c r="M1035" s="979" t="s">
        <v>1600</v>
      </c>
      <c r="N1035" s="963">
        <v>32</v>
      </c>
      <c r="O1035" s="963" t="s">
        <v>256</v>
      </c>
      <c r="P1035" s="950">
        <v>98638630</v>
      </c>
      <c r="Q1035" s="950">
        <v>881644</v>
      </c>
      <c r="R1035" s="739" t="str">
        <f t="shared" si="67"/>
        <v>03</v>
      </c>
      <c r="S1035" s="695" t="str">
        <f t="shared" si="68"/>
        <v>2018</v>
      </c>
      <c r="T1035" s="695" t="str">
        <f>VLOOKUP(R1035,ZemeData!$B$537:$C$548,2,0)</f>
        <v>III</v>
      </c>
      <c r="U1035" s="695" t="str">
        <f>VLOOKUP(O1035,ZemeData!$B$524:$C$533,2,0)</f>
        <v xml:space="preserve"> ** Ostatní státy s vyspělou</v>
      </c>
      <c r="V1035" s="721"/>
    </row>
    <row r="1036" spans="1:22" ht="51" x14ac:dyDescent="0.2">
      <c r="A1036" s="737" t="str">
        <f t="shared" si="63"/>
        <v xml:space="preserve">III2018 * Společenství </v>
      </c>
      <c r="B1036" s="977" t="s">
        <v>1600</v>
      </c>
      <c r="C1036" s="973">
        <v>55</v>
      </c>
      <c r="D1036" s="973" t="s">
        <v>1701</v>
      </c>
      <c r="E1036" s="978">
        <v>1587683913</v>
      </c>
      <c r="F1036" s="978">
        <v>669431</v>
      </c>
      <c r="G1036" s="887" t="str">
        <f t="shared" si="64"/>
        <v>03</v>
      </c>
      <c r="H1036" s="867" t="str">
        <f t="shared" si="65"/>
        <v>2018</v>
      </c>
      <c r="I1036" s="867" t="str">
        <f>VLOOKUP(G1036,ZemeData!$B$537:$C$548,2,0)</f>
        <v>III</v>
      </c>
      <c r="J1036" s="867" t="str">
        <f>VLOOKUP(D1036,ZemeData!$E$524:$F$533,2,0)</f>
        <v xml:space="preserve"> * Společenství </v>
      </c>
      <c r="K1036" s="868"/>
      <c r="L1036" s="888" t="str">
        <f t="shared" si="66"/>
        <v xml:space="preserve">III2018 * Společenství </v>
      </c>
      <c r="M1036" s="979" t="s">
        <v>1600</v>
      </c>
      <c r="N1036" s="963">
        <v>55</v>
      </c>
      <c r="O1036" s="963" t="s">
        <v>1701</v>
      </c>
      <c r="P1036" s="950">
        <v>90686219</v>
      </c>
      <c r="Q1036" s="950">
        <v>540137</v>
      </c>
      <c r="R1036" s="739" t="str">
        <f t="shared" si="67"/>
        <v>03</v>
      </c>
      <c r="S1036" s="695" t="str">
        <f t="shared" si="68"/>
        <v>2018</v>
      </c>
      <c r="T1036" s="695" t="str">
        <f>VLOOKUP(R1036,ZemeData!$B$537:$C$548,2,0)</f>
        <v>III</v>
      </c>
      <c r="U1036" s="695" t="str">
        <f>VLOOKUP(O1036,ZemeData!$B$524:$C$533,2,0)</f>
        <v xml:space="preserve"> * Společenství </v>
      </c>
      <c r="V1036" s="721"/>
    </row>
    <row r="1037" spans="1:22" x14ac:dyDescent="0.2">
      <c r="A1037" s="737" t="str">
        <f t="shared" si="63"/>
        <v>III2018 ** Státy EU 28</v>
      </c>
      <c r="B1037" s="977" t="s">
        <v>1600</v>
      </c>
      <c r="C1037" s="973">
        <v>56</v>
      </c>
      <c r="D1037" s="973" t="s">
        <v>257</v>
      </c>
      <c r="E1037" s="978">
        <v>4254133892</v>
      </c>
      <c r="F1037" s="978">
        <v>10733488</v>
      </c>
      <c r="G1037" s="887" t="str">
        <f t="shared" si="64"/>
        <v>03</v>
      </c>
      <c r="H1037" s="867" t="str">
        <f t="shared" si="65"/>
        <v>2018</v>
      </c>
      <c r="I1037" s="867" t="str">
        <f>VLOOKUP(G1037,ZemeData!$B$537:$C$548,2,0)</f>
        <v>III</v>
      </c>
      <c r="J1037" s="867" t="str">
        <f>VLOOKUP(D1037,ZemeData!$E$524:$F$533,2,0)</f>
        <v xml:space="preserve"> ** Státy EU 28</v>
      </c>
      <c r="K1037" s="868"/>
      <c r="L1037" s="888" t="str">
        <f t="shared" si="66"/>
        <v>III2018 ** Státy EU 28</v>
      </c>
      <c r="M1037" s="979" t="s">
        <v>1600</v>
      </c>
      <c r="N1037" s="963">
        <v>56</v>
      </c>
      <c r="O1037" s="963" t="s">
        <v>257</v>
      </c>
      <c r="P1037" s="950">
        <v>5566165258</v>
      </c>
      <c r="Q1037" s="950">
        <v>15185066</v>
      </c>
      <c r="R1037" s="739" t="str">
        <f t="shared" si="67"/>
        <v>03</v>
      </c>
      <c r="S1037" s="695" t="str">
        <f t="shared" si="68"/>
        <v>2018</v>
      </c>
      <c r="T1037" s="695" t="str">
        <f>VLOOKUP(R1037,ZemeData!$B$537:$C$548,2,0)</f>
        <v>III</v>
      </c>
      <c r="U1037" s="695" t="str">
        <f>VLOOKUP(O1037,ZemeData!$B$524:$C$533,2,0)</f>
        <v xml:space="preserve"> ** Státy EU 28</v>
      </c>
      <c r="V1037" s="721"/>
    </row>
    <row r="1038" spans="1:22" ht="25.5" x14ac:dyDescent="0.2">
      <c r="A1038" s="737" t="str">
        <f t="shared" si="63"/>
        <v xml:space="preserve">III2018 * Státy s vyspělou tržní  </v>
      </c>
      <c r="B1038" s="977" t="s">
        <v>1600</v>
      </c>
      <c r="C1038" s="973">
        <v>58</v>
      </c>
      <c r="D1038" s="973" t="s">
        <v>262</v>
      </c>
      <c r="E1038" s="978">
        <v>4399201926</v>
      </c>
      <c r="F1038" s="978">
        <v>11886438</v>
      </c>
      <c r="G1038" s="887" t="str">
        <f t="shared" si="64"/>
        <v>03</v>
      </c>
      <c r="H1038" s="867" t="str">
        <f t="shared" si="65"/>
        <v>2018</v>
      </c>
      <c r="I1038" s="867" t="str">
        <f>VLOOKUP(G1038,ZemeData!$B$537:$C$548,2,0)</f>
        <v>III</v>
      </c>
      <c r="J1038" s="867" t="str">
        <f>VLOOKUP(D1038,ZemeData!$E$524:$F$533,2,0)</f>
        <v xml:space="preserve"> * Státy s vyspělou tržní  </v>
      </c>
      <c r="K1038" s="868"/>
      <c r="L1038" s="888" t="str">
        <f t="shared" si="66"/>
        <v xml:space="preserve">III2018 * Státy s vyspělou tržní  </v>
      </c>
      <c r="M1038" s="979" t="s">
        <v>1600</v>
      </c>
      <c r="N1038" s="963">
        <v>58</v>
      </c>
      <c r="O1038" s="963" t="s">
        <v>262</v>
      </c>
      <c r="P1038" s="950">
        <v>5713934210</v>
      </c>
      <c r="Q1038" s="950">
        <v>16406866</v>
      </c>
      <c r="R1038" s="739" t="str">
        <f t="shared" si="67"/>
        <v>03</v>
      </c>
      <c r="S1038" s="695" t="str">
        <f t="shared" si="68"/>
        <v>2018</v>
      </c>
      <c r="T1038" s="695" t="str">
        <f>VLOOKUP(R1038,ZemeData!$B$537:$C$548,2,0)</f>
        <v>III</v>
      </c>
      <c r="U1038" s="695" t="str">
        <f>VLOOKUP(O1038,ZemeData!$B$524:$C$533,2,0)</f>
        <v xml:space="preserve"> * Státy s vyspělou tržní  </v>
      </c>
      <c r="V1038" s="721"/>
    </row>
    <row r="1039" spans="1:22" ht="25.5" x14ac:dyDescent="0.2">
      <c r="A1039" s="737" t="str">
        <f t="shared" si="63"/>
        <v xml:space="preserve">III2018 * Státy s </v>
      </c>
      <c r="B1039" s="977" t="s">
        <v>1600</v>
      </c>
      <c r="C1039" s="973">
        <v>59</v>
      </c>
      <c r="D1039" s="973" t="s">
        <v>263</v>
      </c>
      <c r="E1039" s="978">
        <v>27898415</v>
      </c>
      <c r="F1039" s="978">
        <v>95494</v>
      </c>
      <c r="G1039" s="887" t="str">
        <f t="shared" si="64"/>
        <v>03</v>
      </c>
      <c r="H1039" s="867" t="str">
        <f t="shared" si="65"/>
        <v>2018</v>
      </c>
      <c r="I1039" s="867" t="str">
        <f>VLOOKUP(G1039,ZemeData!$B$537:$C$548,2,0)</f>
        <v>III</v>
      </c>
      <c r="J1039" s="867" t="str">
        <f>VLOOKUP(D1039,ZemeData!$E$524:$F$533,2,0)</f>
        <v xml:space="preserve"> * Státy s </v>
      </c>
      <c r="K1039" s="868"/>
      <c r="L1039" s="888" t="str">
        <f t="shared" si="66"/>
        <v xml:space="preserve">III2018 * Státy s </v>
      </c>
      <c r="M1039" s="979" t="s">
        <v>1600</v>
      </c>
      <c r="N1039" s="963">
        <v>59</v>
      </c>
      <c r="O1039" s="963" t="s">
        <v>263</v>
      </c>
      <c r="P1039" s="950">
        <v>39906780</v>
      </c>
      <c r="Q1039" s="950">
        <v>107226</v>
      </c>
      <c r="R1039" s="739" t="str">
        <f t="shared" si="67"/>
        <v>03</v>
      </c>
      <c r="S1039" s="695" t="str">
        <f t="shared" si="68"/>
        <v>2018</v>
      </c>
      <c r="T1039" s="695" t="str">
        <f>VLOOKUP(R1039,ZemeData!$B$537:$C$548,2,0)</f>
        <v>III</v>
      </c>
      <c r="U1039" s="695" t="str">
        <f>VLOOKUP(O1039,ZemeData!$B$524:$C$533,2,0)</f>
        <v xml:space="preserve"> * Státy s </v>
      </c>
      <c r="V1039" s="721"/>
    </row>
    <row r="1040" spans="1:22" x14ac:dyDescent="0.2">
      <c r="A1040" s="737" t="str">
        <f t="shared" si="63"/>
        <v>IV2018 * Nespecifikováno</v>
      </c>
      <c r="B1040" s="977" t="s">
        <v>1619</v>
      </c>
      <c r="C1040" s="973">
        <v>0</v>
      </c>
      <c r="D1040" s="973" t="s">
        <v>258</v>
      </c>
      <c r="E1040" s="978">
        <v>64590766</v>
      </c>
      <c r="F1040" s="978">
        <v>82848</v>
      </c>
      <c r="G1040" s="887" t="str">
        <f t="shared" si="64"/>
        <v>04</v>
      </c>
      <c r="H1040" s="867" t="str">
        <f t="shared" si="65"/>
        <v>2018</v>
      </c>
      <c r="I1040" s="867" t="str">
        <f>VLOOKUP(G1040,ZemeData!$B$537:$C$548,2,0)</f>
        <v>IV</v>
      </c>
      <c r="J1040" s="867" t="str">
        <f>VLOOKUP(D1040,ZemeData!$E$524:$F$533,2,0)</f>
        <v xml:space="preserve"> * Nespecifikováno</v>
      </c>
      <c r="K1040" s="868"/>
      <c r="L1040" s="888" t="str">
        <f t="shared" si="66"/>
        <v>IV2018 * Nespecifikováno</v>
      </c>
      <c r="M1040" s="979" t="s">
        <v>1619</v>
      </c>
      <c r="N1040" s="963">
        <v>0</v>
      </c>
      <c r="O1040" s="963" t="s">
        <v>258</v>
      </c>
      <c r="P1040" s="950">
        <v>11071022</v>
      </c>
      <c r="Q1040" s="950">
        <v>9042</v>
      </c>
      <c r="R1040" s="739" t="str">
        <f t="shared" si="67"/>
        <v>04</v>
      </c>
      <c r="S1040" s="695" t="str">
        <f t="shared" si="68"/>
        <v>2018</v>
      </c>
      <c r="T1040" s="695" t="str">
        <f>VLOOKUP(R1040,ZemeData!$B$537:$C$548,2,0)</f>
        <v>IV</v>
      </c>
      <c r="U1040" s="695" t="str">
        <f>VLOOKUP(O1040,ZemeData!$B$524:$C$533,2,0)</f>
        <v xml:space="preserve"> * Nespecifikováno</v>
      </c>
      <c r="V1040" s="721"/>
    </row>
    <row r="1041" spans="1:22" x14ac:dyDescent="0.2">
      <c r="A1041" s="737" t="str">
        <f t="shared" si="63"/>
        <v>IV2018 ** Státy ESVO</v>
      </c>
      <c r="B1041" s="977" t="s">
        <v>1619</v>
      </c>
      <c r="C1041" s="973">
        <v>2</v>
      </c>
      <c r="D1041" s="973" t="s">
        <v>254</v>
      </c>
      <c r="E1041" s="978">
        <v>30579524</v>
      </c>
      <c r="F1041" s="978">
        <v>176741</v>
      </c>
      <c r="G1041" s="887" t="str">
        <f t="shared" si="64"/>
        <v>04</v>
      </c>
      <c r="H1041" s="867" t="str">
        <f t="shared" si="65"/>
        <v>2018</v>
      </c>
      <c r="I1041" s="867" t="str">
        <f>VLOOKUP(G1041,ZemeData!$B$537:$C$548,2,0)</f>
        <v>IV</v>
      </c>
      <c r="J1041" s="867" t="str">
        <f>VLOOKUP(D1041,ZemeData!$E$524:$F$533,2,0)</f>
        <v xml:space="preserve"> ** Státy ESVO</v>
      </c>
      <c r="K1041" s="868"/>
      <c r="L1041" s="888" t="str">
        <f t="shared" si="66"/>
        <v>IV2018 ** Státy ESVO</v>
      </c>
      <c r="M1041" s="979" t="s">
        <v>1619</v>
      </c>
      <c r="N1041" s="963">
        <v>2</v>
      </c>
      <c r="O1041" s="963" t="s">
        <v>254</v>
      </c>
      <c r="P1041" s="950">
        <v>45670454</v>
      </c>
      <c r="Q1041" s="950">
        <v>312015</v>
      </c>
      <c r="R1041" s="739" t="str">
        <f t="shared" si="67"/>
        <v>04</v>
      </c>
      <c r="S1041" s="695" t="str">
        <f t="shared" si="68"/>
        <v>2018</v>
      </c>
      <c r="T1041" s="695" t="str">
        <f>VLOOKUP(R1041,ZemeData!$B$537:$C$548,2,0)</f>
        <v>IV</v>
      </c>
      <c r="U1041" s="695" t="str">
        <f>VLOOKUP(O1041,ZemeData!$B$524:$C$533,2,0)</f>
        <v xml:space="preserve"> ** Státy ESVO</v>
      </c>
      <c r="V1041" s="721"/>
    </row>
    <row r="1042" spans="1:22" x14ac:dyDescent="0.2">
      <c r="A1042" s="737" t="str">
        <f t="shared" si="63"/>
        <v>IV2018 Dovoz ze zemí OECD</v>
      </c>
      <c r="B1042" s="977" t="s">
        <v>1619</v>
      </c>
      <c r="C1042" s="973">
        <v>4</v>
      </c>
      <c r="D1042" s="973" t="s">
        <v>255</v>
      </c>
      <c r="E1042" s="978">
        <v>4385824216</v>
      </c>
      <c r="F1042" s="978">
        <v>11185318</v>
      </c>
      <c r="G1042" s="887" t="str">
        <f t="shared" si="64"/>
        <v>04</v>
      </c>
      <c r="H1042" s="867" t="str">
        <f t="shared" si="65"/>
        <v>2018</v>
      </c>
      <c r="I1042" s="867" t="str">
        <f>VLOOKUP(G1042,ZemeData!$B$537:$C$548,2,0)</f>
        <v>IV</v>
      </c>
      <c r="J1042" s="867" t="str">
        <f>VLOOKUP(D1042,ZemeData!$E$524:$F$533,2,0)</f>
        <v xml:space="preserve"> Dovoz ze zemí OECD</v>
      </c>
      <c r="K1042" s="868"/>
      <c r="L1042" s="888" t="str">
        <f t="shared" si="66"/>
        <v>IV2018 Vývoz do zemí OECD</v>
      </c>
      <c r="M1042" s="979" t="s">
        <v>1619</v>
      </c>
      <c r="N1042" s="963">
        <v>4</v>
      </c>
      <c r="O1042" s="963" t="s">
        <v>255</v>
      </c>
      <c r="P1042" s="950">
        <v>5620578288</v>
      </c>
      <c r="Q1042" s="950">
        <v>15289980</v>
      </c>
      <c r="R1042" s="739" t="str">
        <f t="shared" si="67"/>
        <v>04</v>
      </c>
      <c r="S1042" s="695" t="str">
        <f t="shared" si="68"/>
        <v>2018</v>
      </c>
      <c r="T1042" s="695" t="str">
        <f>VLOOKUP(R1042,ZemeData!$B$537:$C$548,2,0)</f>
        <v>IV</v>
      </c>
      <c r="U1042" s="695" t="str">
        <f>VLOOKUP(O1042,ZemeData!$B$524:$C$533,2,0)</f>
        <v xml:space="preserve"> Vývoz do zemí OECD</v>
      </c>
      <c r="V1042" s="721"/>
    </row>
    <row r="1043" spans="1:22" x14ac:dyDescent="0.2">
      <c r="A1043" s="737" t="str">
        <f t="shared" si="63"/>
        <v>IV2018 * Ostatní */</v>
      </c>
      <c r="B1043" s="977" t="s">
        <v>1619</v>
      </c>
      <c r="C1043" s="973">
        <v>8</v>
      </c>
      <c r="D1043" s="973" t="s">
        <v>259</v>
      </c>
      <c r="E1043" s="978">
        <v>111273637</v>
      </c>
      <c r="F1043" s="978">
        <v>2019701</v>
      </c>
      <c r="G1043" s="887" t="str">
        <f t="shared" si="64"/>
        <v>04</v>
      </c>
      <c r="H1043" s="867" t="str">
        <f t="shared" si="65"/>
        <v>2018</v>
      </c>
      <c r="I1043" s="867" t="str">
        <f>VLOOKUP(G1043,ZemeData!$B$537:$C$548,2,0)</f>
        <v>IV</v>
      </c>
      <c r="J1043" s="867" t="str">
        <f>VLOOKUP(D1043,ZemeData!$E$524:$F$533,2,0)</f>
        <v xml:space="preserve"> * Ostatní */</v>
      </c>
      <c r="K1043" s="868"/>
      <c r="L1043" s="888" t="str">
        <f t="shared" si="66"/>
        <v>IV2018 * Ostatní */</v>
      </c>
      <c r="M1043" s="979" t="s">
        <v>1619</v>
      </c>
      <c r="N1043" s="963">
        <v>8</v>
      </c>
      <c r="O1043" s="963" t="s">
        <v>259</v>
      </c>
      <c r="P1043" s="950">
        <v>37422764</v>
      </c>
      <c r="Q1043" s="950">
        <v>214628</v>
      </c>
      <c r="R1043" s="739" t="str">
        <f t="shared" si="67"/>
        <v>04</v>
      </c>
      <c r="S1043" s="695" t="str">
        <f t="shared" si="68"/>
        <v>2018</v>
      </c>
      <c r="T1043" s="695" t="str">
        <f>VLOOKUP(R1043,ZemeData!$B$537:$C$548,2,0)</f>
        <v>IV</v>
      </c>
      <c r="U1043" s="695" t="str">
        <f>VLOOKUP(O1043,ZemeData!$B$524:$C$533,2,0)</f>
        <v xml:space="preserve"> * Ostatní */</v>
      </c>
      <c r="V1043" s="721"/>
    </row>
    <row r="1044" spans="1:22" ht="25.5" x14ac:dyDescent="0.2">
      <c r="A1044" s="737" t="str">
        <f t="shared" si="63"/>
        <v>IV2018 * Rozvojové země</v>
      </c>
      <c r="B1044" s="977" t="s">
        <v>1619</v>
      </c>
      <c r="C1044" s="973">
        <v>10</v>
      </c>
      <c r="D1044" s="973" t="s">
        <v>260</v>
      </c>
      <c r="E1044" s="978">
        <v>216105077</v>
      </c>
      <c r="F1044" s="978">
        <v>1258099</v>
      </c>
      <c r="G1044" s="887" t="str">
        <f t="shared" si="64"/>
        <v>04</v>
      </c>
      <c r="H1044" s="867" t="str">
        <f t="shared" si="65"/>
        <v>2018</v>
      </c>
      <c r="I1044" s="867" t="str">
        <f>VLOOKUP(G1044,ZemeData!$B$537:$C$548,2,0)</f>
        <v>IV</v>
      </c>
      <c r="J1044" s="867" t="str">
        <f>VLOOKUP(D1044,ZemeData!$E$524:$F$533,2,0)</f>
        <v xml:space="preserve"> * Rozvojové země</v>
      </c>
      <c r="K1044" s="868"/>
      <c r="L1044" s="888" t="str">
        <f t="shared" si="66"/>
        <v>IV2018 * Rozvojové země</v>
      </c>
      <c r="M1044" s="979" t="s">
        <v>1619</v>
      </c>
      <c r="N1044" s="963">
        <v>10</v>
      </c>
      <c r="O1044" s="963" t="s">
        <v>260</v>
      </c>
      <c r="P1044" s="950">
        <v>126924691</v>
      </c>
      <c r="Q1044" s="950">
        <v>645894</v>
      </c>
      <c r="R1044" s="739" t="str">
        <f t="shared" si="67"/>
        <v>04</v>
      </c>
      <c r="S1044" s="695" t="str">
        <f t="shared" si="68"/>
        <v>2018</v>
      </c>
      <c r="T1044" s="695" t="str">
        <f>VLOOKUP(R1044,ZemeData!$B$537:$C$548,2,0)</f>
        <v>IV</v>
      </c>
      <c r="U1044" s="695" t="str">
        <f>VLOOKUP(O1044,ZemeData!$B$524:$C$533,2,0)</f>
        <v xml:space="preserve"> * Rozvojové země</v>
      </c>
      <c r="V1044" s="721"/>
    </row>
    <row r="1045" spans="1:22" ht="25.5" x14ac:dyDescent="0.2">
      <c r="A1045" s="737" t="str">
        <f t="shared" si="63"/>
        <v>IV2018 ** Ostatní státy s vyspělou</v>
      </c>
      <c r="B1045" s="977" t="s">
        <v>1619</v>
      </c>
      <c r="C1045" s="973">
        <v>32</v>
      </c>
      <c r="D1045" s="973" t="s">
        <v>256</v>
      </c>
      <c r="E1045" s="978">
        <v>120845848</v>
      </c>
      <c r="F1045" s="978">
        <v>913240</v>
      </c>
      <c r="G1045" s="887" t="str">
        <f t="shared" si="64"/>
        <v>04</v>
      </c>
      <c r="H1045" s="867" t="str">
        <f t="shared" si="65"/>
        <v>2018</v>
      </c>
      <c r="I1045" s="867" t="str">
        <f>VLOOKUP(G1045,ZemeData!$B$537:$C$548,2,0)</f>
        <v>IV</v>
      </c>
      <c r="J1045" s="867" t="str">
        <f>VLOOKUP(D1045,ZemeData!$E$524:$F$533,2,0)</f>
        <v xml:space="preserve"> ** Ostatní státy s vyspělou</v>
      </c>
      <c r="K1045" s="868"/>
      <c r="L1045" s="888" t="str">
        <f t="shared" si="66"/>
        <v>IV2018 ** Ostatní státy s vyspělou</v>
      </c>
      <c r="M1045" s="979" t="s">
        <v>1619</v>
      </c>
      <c r="N1045" s="963">
        <v>32</v>
      </c>
      <c r="O1045" s="963" t="s">
        <v>256</v>
      </c>
      <c r="P1045" s="950">
        <v>106724614</v>
      </c>
      <c r="Q1045" s="950">
        <v>817694</v>
      </c>
      <c r="R1045" s="739" t="str">
        <f t="shared" si="67"/>
        <v>04</v>
      </c>
      <c r="S1045" s="695" t="str">
        <f t="shared" si="68"/>
        <v>2018</v>
      </c>
      <c r="T1045" s="695" t="str">
        <f>VLOOKUP(R1045,ZemeData!$B$537:$C$548,2,0)</f>
        <v>IV</v>
      </c>
      <c r="U1045" s="695" t="str">
        <f>VLOOKUP(O1045,ZemeData!$B$524:$C$533,2,0)</f>
        <v xml:space="preserve"> ** Ostatní státy s vyspělou</v>
      </c>
      <c r="V1045" s="721"/>
    </row>
    <row r="1046" spans="1:22" ht="51" x14ac:dyDescent="0.2">
      <c r="A1046" s="737" t="str">
        <f t="shared" si="63"/>
        <v xml:space="preserve">IV2018 * Společenství </v>
      </c>
      <c r="B1046" s="977" t="s">
        <v>1619</v>
      </c>
      <c r="C1046" s="973">
        <v>55</v>
      </c>
      <c r="D1046" s="973" t="s">
        <v>1701</v>
      </c>
      <c r="E1046" s="978">
        <v>1351064203</v>
      </c>
      <c r="F1046" s="978">
        <v>633329</v>
      </c>
      <c r="G1046" s="887" t="str">
        <f t="shared" si="64"/>
        <v>04</v>
      </c>
      <c r="H1046" s="867" t="str">
        <f t="shared" si="65"/>
        <v>2018</v>
      </c>
      <c r="I1046" s="867" t="str">
        <f>VLOOKUP(G1046,ZemeData!$B$537:$C$548,2,0)</f>
        <v>IV</v>
      </c>
      <c r="J1046" s="867" t="str">
        <f>VLOOKUP(D1046,ZemeData!$E$524:$F$533,2,0)</f>
        <v xml:space="preserve"> * Společenství </v>
      </c>
      <c r="K1046" s="868"/>
      <c r="L1046" s="888" t="str">
        <f t="shared" si="66"/>
        <v xml:space="preserve">IV2018 * Společenství </v>
      </c>
      <c r="M1046" s="979" t="s">
        <v>1619</v>
      </c>
      <c r="N1046" s="963">
        <v>55</v>
      </c>
      <c r="O1046" s="963" t="s">
        <v>1701</v>
      </c>
      <c r="P1046" s="950">
        <v>77040210</v>
      </c>
      <c r="Q1046" s="950">
        <v>510077</v>
      </c>
      <c r="R1046" s="739" t="str">
        <f t="shared" si="67"/>
        <v>04</v>
      </c>
      <c r="S1046" s="695" t="str">
        <f t="shared" si="68"/>
        <v>2018</v>
      </c>
      <c r="T1046" s="695" t="str">
        <f>VLOOKUP(R1046,ZemeData!$B$537:$C$548,2,0)</f>
        <v>IV</v>
      </c>
      <c r="U1046" s="695" t="str">
        <f>VLOOKUP(O1046,ZemeData!$B$524:$C$533,2,0)</f>
        <v xml:space="preserve"> * Společenství </v>
      </c>
      <c r="V1046" s="721"/>
    </row>
    <row r="1047" spans="1:22" x14ac:dyDescent="0.2">
      <c r="A1047" s="737" t="str">
        <f t="shared" si="63"/>
        <v>IV2018 ** Státy EU 28</v>
      </c>
      <c r="B1047" s="977" t="s">
        <v>1619</v>
      </c>
      <c r="C1047" s="973">
        <v>56</v>
      </c>
      <c r="D1047" s="973" t="s">
        <v>257</v>
      </c>
      <c r="E1047" s="978">
        <v>4264402759</v>
      </c>
      <c r="F1047" s="978">
        <v>10033695</v>
      </c>
      <c r="G1047" s="887" t="str">
        <f t="shared" si="64"/>
        <v>04</v>
      </c>
      <c r="H1047" s="867" t="str">
        <f t="shared" si="65"/>
        <v>2018</v>
      </c>
      <c r="I1047" s="867" t="str">
        <f>VLOOKUP(G1047,ZemeData!$B$537:$C$548,2,0)</f>
        <v>IV</v>
      </c>
      <c r="J1047" s="867" t="str">
        <f>VLOOKUP(D1047,ZemeData!$E$524:$F$533,2,0)</f>
        <v xml:space="preserve"> ** Státy EU 28</v>
      </c>
      <c r="K1047" s="868"/>
      <c r="L1047" s="888" t="str">
        <f t="shared" si="66"/>
        <v>IV2018 ** Státy EU 28</v>
      </c>
      <c r="M1047" s="979" t="s">
        <v>1619</v>
      </c>
      <c r="N1047" s="963">
        <v>56</v>
      </c>
      <c r="O1047" s="963" t="s">
        <v>257</v>
      </c>
      <c r="P1047" s="950">
        <v>5566473238</v>
      </c>
      <c r="Q1047" s="950">
        <v>14556397</v>
      </c>
      <c r="R1047" s="739" t="str">
        <f t="shared" si="67"/>
        <v>04</v>
      </c>
      <c r="S1047" s="695" t="str">
        <f t="shared" si="68"/>
        <v>2018</v>
      </c>
      <c r="T1047" s="695" t="str">
        <f>VLOOKUP(R1047,ZemeData!$B$537:$C$548,2,0)</f>
        <v>IV</v>
      </c>
      <c r="U1047" s="695" t="str">
        <f>VLOOKUP(O1047,ZemeData!$B$524:$C$533,2,0)</f>
        <v xml:space="preserve"> ** Státy EU 28</v>
      </c>
      <c r="V1047" s="721"/>
    </row>
    <row r="1048" spans="1:22" ht="25.5" x14ac:dyDescent="0.2">
      <c r="A1048" s="737" t="str">
        <f t="shared" si="63"/>
        <v xml:space="preserve">IV2018 * Státy s vyspělou tržní  </v>
      </c>
      <c r="B1048" s="977" t="s">
        <v>1619</v>
      </c>
      <c r="C1048" s="973">
        <v>58</v>
      </c>
      <c r="D1048" s="973" t="s">
        <v>262</v>
      </c>
      <c r="E1048" s="978">
        <v>4415828131</v>
      </c>
      <c r="F1048" s="978">
        <v>11123675</v>
      </c>
      <c r="G1048" s="887" t="str">
        <f t="shared" si="64"/>
        <v>04</v>
      </c>
      <c r="H1048" s="867" t="str">
        <f t="shared" si="65"/>
        <v>2018</v>
      </c>
      <c r="I1048" s="867" t="str">
        <f>VLOOKUP(G1048,ZemeData!$B$537:$C$548,2,0)</f>
        <v>IV</v>
      </c>
      <c r="J1048" s="867" t="str">
        <f>VLOOKUP(D1048,ZemeData!$E$524:$F$533,2,0)</f>
        <v xml:space="preserve"> * Státy s vyspělou tržní  </v>
      </c>
      <c r="K1048" s="868"/>
      <c r="L1048" s="888" t="str">
        <f t="shared" si="66"/>
        <v xml:space="preserve">IV2018 * Státy s vyspělou tržní  </v>
      </c>
      <c r="M1048" s="979" t="s">
        <v>1619</v>
      </c>
      <c r="N1048" s="963">
        <v>58</v>
      </c>
      <c r="O1048" s="963" t="s">
        <v>262</v>
      </c>
      <c r="P1048" s="950">
        <v>5718868306</v>
      </c>
      <c r="Q1048" s="950">
        <v>15686107</v>
      </c>
      <c r="R1048" s="739" t="str">
        <f t="shared" si="67"/>
        <v>04</v>
      </c>
      <c r="S1048" s="695" t="str">
        <f t="shared" si="68"/>
        <v>2018</v>
      </c>
      <c r="T1048" s="695" t="str">
        <f>VLOOKUP(R1048,ZemeData!$B$537:$C$548,2,0)</f>
        <v>IV</v>
      </c>
      <c r="U1048" s="695" t="str">
        <f>VLOOKUP(O1048,ZemeData!$B$524:$C$533,2,0)</f>
        <v xml:space="preserve"> * Státy s vyspělou tržní  </v>
      </c>
      <c r="V1048" s="721"/>
    </row>
    <row r="1049" spans="1:22" ht="25.5" x14ac:dyDescent="0.2">
      <c r="A1049" s="737" t="str">
        <f t="shared" si="63"/>
        <v xml:space="preserve">IV2018 * Státy s </v>
      </c>
      <c r="B1049" s="977" t="s">
        <v>1619</v>
      </c>
      <c r="C1049" s="973">
        <v>59</v>
      </c>
      <c r="D1049" s="973" t="s">
        <v>263</v>
      </c>
      <c r="E1049" s="978">
        <v>29208079</v>
      </c>
      <c r="F1049" s="978">
        <v>92983</v>
      </c>
      <c r="G1049" s="887" t="str">
        <f t="shared" si="64"/>
        <v>04</v>
      </c>
      <c r="H1049" s="867" t="str">
        <f t="shared" si="65"/>
        <v>2018</v>
      </c>
      <c r="I1049" s="867" t="str">
        <f>VLOOKUP(G1049,ZemeData!$B$537:$C$548,2,0)</f>
        <v>IV</v>
      </c>
      <c r="J1049" s="867" t="str">
        <f>VLOOKUP(D1049,ZemeData!$E$524:$F$533,2,0)</f>
        <v xml:space="preserve"> * Státy s </v>
      </c>
      <c r="K1049" s="868"/>
      <c r="L1049" s="888" t="str">
        <f t="shared" si="66"/>
        <v xml:space="preserve">IV2018 * Státy s </v>
      </c>
      <c r="M1049" s="979" t="s">
        <v>1619</v>
      </c>
      <c r="N1049" s="963">
        <v>59</v>
      </c>
      <c r="O1049" s="963" t="s">
        <v>263</v>
      </c>
      <c r="P1049" s="950">
        <v>31438181</v>
      </c>
      <c r="Q1049" s="950">
        <v>104043</v>
      </c>
      <c r="R1049" s="739" t="str">
        <f t="shared" si="67"/>
        <v>04</v>
      </c>
      <c r="S1049" s="695" t="str">
        <f t="shared" si="68"/>
        <v>2018</v>
      </c>
      <c r="T1049" s="695" t="str">
        <f>VLOOKUP(R1049,ZemeData!$B$537:$C$548,2,0)</f>
        <v>IV</v>
      </c>
      <c r="U1049" s="695" t="str">
        <f>VLOOKUP(O1049,ZemeData!$B$524:$C$533,2,0)</f>
        <v xml:space="preserve"> * Státy s </v>
      </c>
      <c r="V1049" s="721"/>
    </row>
    <row r="1050" spans="1:22" x14ac:dyDescent="0.2">
      <c r="A1050" s="737" t="str">
        <f t="shared" si="63"/>
        <v>V2018 * Nespecifikováno</v>
      </c>
      <c r="B1050" s="977" t="s">
        <v>1626</v>
      </c>
      <c r="C1050" s="973">
        <v>0</v>
      </c>
      <c r="D1050" s="973" t="s">
        <v>258</v>
      </c>
      <c r="E1050" s="978">
        <v>44861959</v>
      </c>
      <c r="F1050" s="978">
        <v>74342</v>
      </c>
      <c r="G1050" s="887" t="str">
        <f t="shared" si="64"/>
        <v>05</v>
      </c>
      <c r="H1050" s="867" t="str">
        <f t="shared" si="65"/>
        <v>2018</v>
      </c>
      <c r="I1050" s="867" t="str">
        <f>VLOOKUP(G1050,ZemeData!$B$537:$C$548,2,0)</f>
        <v>V</v>
      </c>
      <c r="J1050" s="867" t="str">
        <f>VLOOKUP(D1050,ZemeData!$E$524:$F$533,2,0)</f>
        <v xml:space="preserve"> * Nespecifikováno</v>
      </c>
      <c r="K1050" s="868"/>
      <c r="L1050" s="888" t="str">
        <f t="shared" si="66"/>
        <v>V2018 * Nespecifikováno</v>
      </c>
      <c r="M1050" s="979" t="s">
        <v>1626</v>
      </c>
      <c r="N1050" s="963">
        <v>0</v>
      </c>
      <c r="O1050" s="963" t="s">
        <v>258</v>
      </c>
      <c r="P1050" s="950">
        <v>10961134</v>
      </c>
      <c r="Q1050" s="950">
        <v>12147</v>
      </c>
      <c r="R1050" s="739" t="str">
        <f t="shared" si="67"/>
        <v>05</v>
      </c>
      <c r="S1050" s="695" t="str">
        <f t="shared" si="68"/>
        <v>2018</v>
      </c>
      <c r="T1050" s="695" t="str">
        <f>VLOOKUP(R1050,ZemeData!$B$537:$C$548,2,0)</f>
        <v>V</v>
      </c>
      <c r="U1050" s="695" t="str">
        <f>VLOOKUP(O1050,ZemeData!$B$524:$C$533,2,0)</f>
        <v xml:space="preserve"> * Nespecifikováno</v>
      </c>
      <c r="V1050" s="721"/>
    </row>
    <row r="1051" spans="1:22" x14ac:dyDescent="0.2">
      <c r="A1051" s="737" t="str">
        <f t="shared" si="63"/>
        <v>V2018 ** Státy ESVO</v>
      </c>
      <c r="B1051" s="977" t="s">
        <v>1626</v>
      </c>
      <c r="C1051" s="973">
        <v>2</v>
      </c>
      <c r="D1051" s="973" t="s">
        <v>254</v>
      </c>
      <c r="E1051" s="978">
        <v>32132196</v>
      </c>
      <c r="F1051" s="978">
        <v>171030</v>
      </c>
      <c r="G1051" s="887" t="str">
        <f t="shared" si="64"/>
        <v>05</v>
      </c>
      <c r="H1051" s="867" t="str">
        <f t="shared" si="65"/>
        <v>2018</v>
      </c>
      <c r="I1051" s="867" t="str">
        <f>VLOOKUP(G1051,ZemeData!$B$537:$C$548,2,0)</f>
        <v>V</v>
      </c>
      <c r="J1051" s="867" t="str">
        <f>VLOOKUP(D1051,ZemeData!$E$524:$F$533,2,0)</f>
        <v xml:space="preserve"> ** Státy ESVO</v>
      </c>
      <c r="K1051" s="868"/>
      <c r="L1051" s="888" t="str">
        <f t="shared" si="66"/>
        <v>V2018 ** Státy ESVO</v>
      </c>
      <c r="M1051" s="979" t="s">
        <v>1626</v>
      </c>
      <c r="N1051" s="963">
        <v>2</v>
      </c>
      <c r="O1051" s="963" t="s">
        <v>254</v>
      </c>
      <c r="P1051" s="950">
        <v>44636875</v>
      </c>
      <c r="Q1051" s="950">
        <v>283160</v>
      </c>
      <c r="R1051" s="739" t="str">
        <f t="shared" si="67"/>
        <v>05</v>
      </c>
      <c r="S1051" s="695" t="str">
        <f t="shared" si="68"/>
        <v>2018</v>
      </c>
      <c r="T1051" s="695" t="str">
        <f>VLOOKUP(R1051,ZemeData!$B$537:$C$548,2,0)</f>
        <v>V</v>
      </c>
      <c r="U1051" s="695" t="str">
        <f>VLOOKUP(O1051,ZemeData!$B$524:$C$533,2,0)</f>
        <v xml:space="preserve"> ** Státy ESVO</v>
      </c>
      <c r="V1051" s="721"/>
    </row>
    <row r="1052" spans="1:22" x14ac:dyDescent="0.2">
      <c r="A1052" s="737" t="str">
        <f t="shared" si="63"/>
        <v>V2018 Dovoz ze zemí OECD</v>
      </c>
      <c r="B1052" s="977" t="s">
        <v>1626</v>
      </c>
      <c r="C1052" s="973">
        <v>4</v>
      </c>
      <c r="D1052" s="973" t="s">
        <v>255</v>
      </c>
      <c r="E1052" s="978">
        <v>4697113986</v>
      </c>
      <c r="F1052" s="978">
        <v>11433876</v>
      </c>
      <c r="G1052" s="887" t="str">
        <f t="shared" si="64"/>
        <v>05</v>
      </c>
      <c r="H1052" s="867" t="str">
        <f t="shared" si="65"/>
        <v>2018</v>
      </c>
      <c r="I1052" s="867" t="str">
        <f>VLOOKUP(G1052,ZemeData!$B$537:$C$548,2,0)</f>
        <v>V</v>
      </c>
      <c r="J1052" s="867" t="str">
        <f>VLOOKUP(D1052,ZemeData!$E$524:$F$533,2,0)</f>
        <v xml:space="preserve"> Dovoz ze zemí OECD</v>
      </c>
      <c r="K1052" s="868"/>
      <c r="L1052" s="888" t="str">
        <f t="shared" si="66"/>
        <v>V2018 Vývoz do zemí OECD</v>
      </c>
      <c r="M1052" s="979" t="s">
        <v>1626</v>
      </c>
      <c r="N1052" s="963">
        <v>4</v>
      </c>
      <c r="O1052" s="963" t="s">
        <v>255</v>
      </c>
      <c r="P1052" s="950">
        <v>5830758401</v>
      </c>
      <c r="Q1052" s="950">
        <v>14821366</v>
      </c>
      <c r="R1052" s="739" t="str">
        <f t="shared" si="67"/>
        <v>05</v>
      </c>
      <c r="S1052" s="695" t="str">
        <f t="shared" si="68"/>
        <v>2018</v>
      </c>
      <c r="T1052" s="695" t="str">
        <f>VLOOKUP(R1052,ZemeData!$B$537:$C$548,2,0)</f>
        <v>V</v>
      </c>
      <c r="U1052" s="695" t="str">
        <f>VLOOKUP(O1052,ZemeData!$B$524:$C$533,2,0)</f>
        <v xml:space="preserve"> Vývoz do zemí OECD</v>
      </c>
      <c r="V1052" s="721"/>
    </row>
    <row r="1053" spans="1:22" x14ac:dyDescent="0.2">
      <c r="A1053" s="737" t="str">
        <f t="shared" si="63"/>
        <v>V2018 * Ostatní */</v>
      </c>
      <c r="B1053" s="977" t="s">
        <v>1626</v>
      </c>
      <c r="C1053" s="973">
        <v>8</v>
      </c>
      <c r="D1053" s="973" t="s">
        <v>259</v>
      </c>
      <c r="E1053" s="978">
        <v>127994597</v>
      </c>
      <c r="F1053" s="978">
        <v>1909457</v>
      </c>
      <c r="G1053" s="887" t="str">
        <f t="shared" si="64"/>
        <v>05</v>
      </c>
      <c r="H1053" s="867" t="str">
        <f t="shared" si="65"/>
        <v>2018</v>
      </c>
      <c r="I1053" s="867" t="str">
        <f>VLOOKUP(G1053,ZemeData!$B$537:$C$548,2,0)</f>
        <v>V</v>
      </c>
      <c r="J1053" s="867" t="str">
        <f>VLOOKUP(D1053,ZemeData!$E$524:$F$533,2,0)</f>
        <v xml:space="preserve"> * Ostatní */</v>
      </c>
      <c r="K1053" s="868"/>
      <c r="L1053" s="888" t="str">
        <f t="shared" si="66"/>
        <v>V2018 * Ostatní */</v>
      </c>
      <c r="M1053" s="979" t="s">
        <v>1626</v>
      </c>
      <c r="N1053" s="963">
        <v>8</v>
      </c>
      <c r="O1053" s="963" t="s">
        <v>259</v>
      </c>
      <c r="P1053" s="950">
        <v>38694288</v>
      </c>
      <c r="Q1053" s="950">
        <v>228561</v>
      </c>
      <c r="R1053" s="739" t="str">
        <f t="shared" si="67"/>
        <v>05</v>
      </c>
      <c r="S1053" s="695" t="str">
        <f t="shared" si="68"/>
        <v>2018</v>
      </c>
      <c r="T1053" s="695" t="str">
        <f>VLOOKUP(R1053,ZemeData!$B$537:$C$548,2,0)</f>
        <v>V</v>
      </c>
      <c r="U1053" s="695" t="str">
        <f>VLOOKUP(O1053,ZemeData!$B$524:$C$533,2,0)</f>
        <v xml:space="preserve"> * Ostatní */</v>
      </c>
      <c r="V1053" s="721"/>
    </row>
    <row r="1054" spans="1:22" ht="25.5" x14ac:dyDescent="0.2">
      <c r="A1054" s="737" t="str">
        <f t="shared" si="63"/>
        <v>V2018 * Rozvojové země</v>
      </c>
      <c r="B1054" s="977" t="s">
        <v>1626</v>
      </c>
      <c r="C1054" s="973">
        <v>10</v>
      </c>
      <c r="D1054" s="973" t="s">
        <v>260</v>
      </c>
      <c r="E1054" s="978">
        <v>246249760</v>
      </c>
      <c r="F1054" s="978">
        <v>1226053</v>
      </c>
      <c r="G1054" s="887" t="str">
        <f t="shared" si="64"/>
        <v>05</v>
      </c>
      <c r="H1054" s="867" t="str">
        <f t="shared" si="65"/>
        <v>2018</v>
      </c>
      <c r="I1054" s="867" t="str">
        <f>VLOOKUP(G1054,ZemeData!$B$537:$C$548,2,0)</f>
        <v>V</v>
      </c>
      <c r="J1054" s="867" t="str">
        <f>VLOOKUP(D1054,ZemeData!$E$524:$F$533,2,0)</f>
        <v xml:space="preserve"> * Rozvojové země</v>
      </c>
      <c r="K1054" s="868"/>
      <c r="L1054" s="888" t="str">
        <f t="shared" si="66"/>
        <v>V2018 * Rozvojové země</v>
      </c>
      <c r="M1054" s="979" t="s">
        <v>1626</v>
      </c>
      <c r="N1054" s="963">
        <v>10</v>
      </c>
      <c r="O1054" s="963" t="s">
        <v>260</v>
      </c>
      <c r="P1054" s="950">
        <v>113411177</v>
      </c>
      <c r="Q1054" s="950">
        <v>621524</v>
      </c>
      <c r="R1054" s="739" t="str">
        <f t="shared" si="67"/>
        <v>05</v>
      </c>
      <c r="S1054" s="695" t="str">
        <f t="shared" si="68"/>
        <v>2018</v>
      </c>
      <c r="T1054" s="695" t="str">
        <f>VLOOKUP(R1054,ZemeData!$B$537:$C$548,2,0)</f>
        <v>V</v>
      </c>
      <c r="U1054" s="695" t="str">
        <f>VLOOKUP(O1054,ZemeData!$B$524:$C$533,2,0)</f>
        <v xml:space="preserve"> * Rozvojové země</v>
      </c>
      <c r="V1054" s="721"/>
    </row>
    <row r="1055" spans="1:22" ht="25.5" x14ac:dyDescent="0.2">
      <c r="A1055" s="737" t="str">
        <f t="shared" si="63"/>
        <v>V2018 ** Ostatní státy s vyspělou</v>
      </c>
      <c r="B1055" s="977" t="s">
        <v>1626</v>
      </c>
      <c r="C1055" s="973">
        <v>32</v>
      </c>
      <c r="D1055" s="973" t="s">
        <v>256</v>
      </c>
      <c r="E1055" s="978">
        <v>143423952</v>
      </c>
      <c r="F1055" s="978">
        <v>1034007</v>
      </c>
      <c r="G1055" s="887" t="str">
        <f t="shared" si="64"/>
        <v>05</v>
      </c>
      <c r="H1055" s="867" t="str">
        <f t="shared" si="65"/>
        <v>2018</v>
      </c>
      <c r="I1055" s="867" t="str">
        <f>VLOOKUP(G1055,ZemeData!$B$537:$C$548,2,0)</f>
        <v>V</v>
      </c>
      <c r="J1055" s="867" t="str">
        <f>VLOOKUP(D1055,ZemeData!$E$524:$F$533,2,0)</f>
        <v xml:space="preserve"> ** Ostatní státy s vyspělou</v>
      </c>
      <c r="K1055" s="868"/>
      <c r="L1055" s="888" t="str">
        <f t="shared" si="66"/>
        <v>V2018 ** Ostatní státy s vyspělou</v>
      </c>
      <c r="M1055" s="979" t="s">
        <v>1626</v>
      </c>
      <c r="N1055" s="963">
        <v>32</v>
      </c>
      <c r="O1055" s="963" t="s">
        <v>256</v>
      </c>
      <c r="P1055" s="950">
        <v>110540863</v>
      </c>
      <c r="Q1055" s="950">
        <v>842076</v>
      </c>
      <c r="R1055" s="739" t="str">
        <f t="shared" si="67"/>
        <v>05</v>
      </c>
      <c r="S1055" s="695" t="str">
        <f t="shared" si="68"/>
        <v>2018</v>
      </c>
      <c r="T1055" s="695" t="str">
        <f>VLOOKUP(R1055,ZemeData!$B$537:$C$548,2,0)</f>
        <v>V</v>
      </c>
      <c r="U1055" s="695" t="str">
        <f>VLOOKUP(O1055,ZemeData!$B$524:$C$533,2,0)</f>
        <v xml:space="preserve"> ** Ostatní státy s vyspělou</v>
      </c>
      <c r="V1055" s="721"/>
    </row>
    <row r="1056" spans="1:22" ht="51" x14ac:dyDescent="0.2">
      <c r="A1056" s="737" t="str">
        <f t="shared" si="63"/>
        <v xml:space="preserve">V2018 * Společenství </v>
      </c>
      <c r="B1056" s="977" t="s">
        <v>1626</v>
      </c>
      <c r="C1056" s="973">
        <v>55</v>
      </c>
      <c r="D1056" s="973" t="s">
        <v>1701</v>
      </c>
      <c r="E1056" s="978">
        <v>1971192374</v>
      </c>
      <c r="F1056" s="978">
        <v>810925</v>
      </c>
      <c r="G1056" s="887" t="str">
        <f t="shared" si="64"/>
        <v>05</v>
      </c>
      <c r="H1056" s="867" t="str">
        <f t="shared" si="65"/>
        <v>2018</v>
      </c>
      <c r="I1056" s="867" t="str">
        <f>VLOOKUP(G1056,ZemeData!$B$537:$C$548,2,0)</f>
        <v>V</v>
      </c>
      <c r="J1056" s="867" t="str">
        <f>VLOOKUP(D1056,ZemeData!$E$524:$F$533,2,0)</f>
        <v xml:space="preserve"> * Společenství </v>
      </c>
      <c r="K1056" s="868"/>
      <c r="L1056" s="888" t="str">
        <f t="shared" si="66"/>
        <v xml:space="preserve">V2018 * Společenství </v>
      </c>
      <c r="M1056" s="979" t="s">
        <v>1626</v>
      </c>
      <c r="N1056" s="963">
        <v>55</v>
      </c>
      <c r="O1056" s="963" t="s">
        <v>1701</v>
      </c>
      <c r="P1056" s="950">
        <v>81446568</v>
      </c>
      <c r="Q1056" s="950">
        <v>523952</v>
      </c>
      <c r="R1056" s="739" t="str">
        <f t="shared" si="67"/>
        <v>05</v>
      </c>
      <c r="S1056" s="695" t="str">
        <f t="shared" si="68"/>
        <v>2018</v>
      </c>
      <c r="T1056" s="695" t="str">
        <f>VLOOKUP(R1056,ZemeData!$B$537:$C$548,2,0)</f>
        <v>V</v>
      </c>
      <c r="U1056" s="695" t="str">
        <f>VLOOKUP(O1056,ZemeData!$B$524:$C$533,2,0)</f>
        <v xml:space="preserve"> * Společenství </v>
      </c>
      <c r="V1056" s="721"/>
    </row>
    <row r="1057" spans="1:22" x14ac:dyDescent="0.2">
      <c r="A1057" s="737" t="str">
        <f t="shared" si="63"/>
        <v>V2018 ** Státy EU 28</v>
      </c>
      <c r="B1057" s="977" t="s">
        <v>1626</v>
      </c>
      <c r="C1057" s="973">
        <v>56</v>
      </c>
      <c r="D1057" s="973" t="s">
        <v>257</v>
      </c>
      <c r="E1057" s="978">
        <v>4543587809</v>
      </c>
      <c r="F1057" s="978">
        <v>10153305</v>
      </c>
      <c r="G1057" s="887" t="str">
        <f t="shared" si="64"/>
        <v>05</v>
      </c>
      <c r="H1057" s="867" t="str">
        <f t="shared" si="65"/>
        <v>2018</v>
      </c>
      <c r="I1057" s="867" t="str">
        <f>VLOOKUP(G1057,ZemeData!$B$537:$C$548,2,0)</f>
        <v>V</v>
      </c>
      <c r="J1057" s="867" t="str">
        <f>VLOOKUP(D1057,ZemeData!$E$524:$F$533,2,0)</f>
        <v xml:space="preserve"> ** Státy EU 28</v>
      </c>
      <c r="K1057" s="868"/>
      <c r="L1057" s="888" t="str">
        <f t="shared" si="66"/>
        <v>V2018 ** Státy EU 28</v>
      </c>
      <c r="M1057" s="979" t="s">
        <v>1626</v>
      </c>
      <c r="N1057" s="963">
        <v>56</v>
      </c>
      <c r="O1057" s="963" t="s">
        <v>257</v>
      </c>
      <c r="P1057" s="950">
        <v>5810159286</v>
      </c>
      <c r="Q1057" s="950">
        <v>14121001</v>
      </c>
      <c r="R1057" s="739" t="str">
        <f t="shared" si="67"/>
        <v>05</v>
      </c>
      <c r="S1057" s="695" t="str">
        <f t="shared" si="68"/>
        <v>2018</v>
      </c>
      <c r="T1057" s="695" t="str">
        <f>VLOOKUP(R1057,ZemeData!$B$537:$C$548,2,0)</f>
        <v>V</v>
      </c>
      <c r="U1057" s="695" t="str">
        <f>VLOOKUP(O1057,ZemeData!$B$524:$C$533,2,0)</f>
        <v xml:space="preserve"> ** Státy EU 28</v>
      </c>
      <c r="V1057" s="721"/>
    </row>
    <row r="1058" spans="1:22" ht="25.5" x14ac:dyDescent="0.2">
      <c r="A1058" s="737" t="str">
        <f t="shared" si="63"/>
        <v xml:space="preserve">V2018 * Státy s vyspělou tržní  </v>
      </c>
      <c r="B1058" s="977" t="s">
        <v>1626</v>
      </c>
      <c r="C1058" s="973">
        <v>58</v>
      </c>
      <c r="D1058" s="973" t="s">
        <v>262</v>
      </c>
      <c r="E1058" s="978">
        <v>4719143958</v>
      </c>
      <c r="F1058" s="978">
        <v>11358342</v>
      </c>
      <c r="G1058" s="887" t="str">
        <f t="shared" si="64"/>
        <v>05</v>
      </c>
      <c r="H1058" s="867" t="str">
        <f t="shared" si="65"/>
        <v>2018</v>
      </c>
      <c r="I1058" s="867" t="str">
        <f>VLOOKUP(G1058,ZemeData!$B$537:$C$548,2,0)</f>
        <v>V</v>
      </c>
      <c r="J1058" s="867" t="str">
        <f>VLOOKUP(D1058,ZemeData!$E$524:$F$533,2,0)</f>
        <v xml:space="preserve"> * Státy s vyspělou tržní  </v>
      </c>
      <c r="K1058" s="868"/>
      <c r="L1058" s="888" t="str">
        <f t="shared" si="66"/>
        <v xml:space="preserve">V2018 * Státy s vyspělou tržní  </v>
      </c>
      <c r="M1058" s="979" t="s">
        <v>1626</v>
      </c>
      <c r="N1058" s="963">
        <v>58</v>
      </c>
      <c r="O1058" s="963" t="s">
        <v>262</v>
      </c>
      <c r="P1058" s="950">
        <v>5965337024</v>
      </c>
      <c r="Q1058" s="950">
        <v>15246237</v>
      </c>
      <c r="R1058" s="739" t="str">
        <f t="shared" si="67"/>
        <v>05</v>
      </c>
      <c r="S1058" s="695" t="str">
        <f t="shared" si="68"/>
        <v>2018</v>
      </c>
      <c r="T1058" s="695" t="str">
        <f>VLOOKUP(R1058,ZemeData!$B$537:$C$548,2,0)</f>
        <v>V</v>
      </c>
      <c r="U1058" s="695" t="str">
        <f>VLOOKUP(O1058,ZemeData!$B$524:$C$533,2,0)</f>
        <v xml:space="preserve"> * Státy s vyspělou tržní  </v>
      </c>
      <c r="V1058" s="721"/>
    </row>
    <row r="1059" spans="1:22" ht="25.5" x14ac:dyDescent="0.2">
      <c r="A1059" s="737" t="str">
        <f t="shared" si="63"/>
        <v xml:space="preserve">V2018 * Státy s </v>
      </c>
      <c r="B1059" s="977" t="s">
        <v>1626</v>
      </c>
      <c r="C1059" s="973">
        <v>59</v>
      </c>
      <c r="D1059" s="973" t="s">
        <v>263</v>
      </c>
      <c r="E1059" s="978">
        <v>36930516</v>
      </c>
      <c r="F1059" s="978">
        <v>91414</v>
      </c>
      <c r="G1059" s="887" t="str">
        <f t="shared" si="64"/>
        <v>05</v>
      </c>
      <c r="H1059" s="867" t="str">
        <f t="shared" si="65"/>
        <v>2018</v>
      </c>
      <c r="I1059" s="867" t="str">
        <f>VLOOKUP(G1059,ZemeData!$B$537:$C$548,2,0)</f>
        <v>V</v>
      </c>
      <c r="J1059" s="867" t="str">
        <f>VLOOKUP(D1059,ZemeData!$E$524:$F$533,2,0)</f>
        <v xml:space="preserve"> * Státy s </v>
      </c>
      <c r="K1059" s="868"/>
      <c r="L1059" s="888" t="str">
        <f t="shared" si="66"/>
        <v xml:space="preserve">V2018 * Státy s </v>
      </c>
      <c r="M1059" s="979" t="s">
        <v>1626</v>
      </c>
      <c r="N1059" s="963">
        <v>59</v>
      </c>
      <c r="O1059" s="963" t="s">
        <v>263</v>
      </c>
      <c r="P1059" s="950">
        <v>36651754</v>
      </c>
      <c r="Q1059" s="950">
        <v>103076</v>
      </c>
      <c r="R1059" s="739" t="str">
        <f t="shared" si="67"/>
        <v>05</v>
      </c>
      <c r="S1059" s="695" t="str">
        <f t="shared" si="68"/>
        <v>2018</v>
      </c>
      <c r="T1059" s="695" t="str">
        <f>VLOOKUP(R1059,ZemeData!$B$537:$C$548,2,0)</f>
        <v>V</v>
      </c>
      <c r="U1059" s="695" t="str">
        <f>VLOOKUP(O1059,ZemeData!$B$524:$C$533,2,0)</f>
        <v xml:space="preserve"> * Státy s </v>
      </c>
      <c r="V1059" s="721"/>
    </row>
    <row r="1060" spans="1:22" x14ac:dyDescent="0.2">
      <c r="A1060" s="737" t="str">
        <f t="shared" si="63"/>
        <v>VI2018 * Nespecifikováno</v>
      </c>
      <c r="B1060" s="977" t="s">
        <v>1628</v>
      </c>
      <c r="C1060" s="973">
        <v>0</v>
      </c>
      <c r="D1060" s="973" t="s">
        <v>258</v>
      </c>
      <c r="E1060" s="978">
        <v>48947480</v>
      </c>
      <c r="F1060" s="978">
        <v>78820</v>
      </c>
      <c r="G1060" s="887" t="str">
        <f t="shared" si="64"/>
        <v>06</v>
      </c>
      <c r="H1060" s="867" t="str">
        <f t="shared" si="65"/>
        <v>2018</v>
      </c>
      <c r="I1060" s="867" t="str">
        <f>VLOOKUP(G1060,ZemeData!$B$537:$C$548,2,0)</f>
        <v>VI</v>
      </c>
      <c r="J1060" s="867" t="str">
        <f>VLOOKUP(D1060,ZemeData!$E$524:$F$533,2,0)</f>
        <v xml:space="preserve"> * Nespecifikováno</v>
      </c>
      <c r="K1060" s="868"/>
      <c r="L1060" s="888" t="str">
        <f t="shared" si="66"/>
        <v>VI2018 * Nespecifikováno</v>
      </c>
      <c r="M1060" s="979" t="s">
        <v>1628</v>
      </c>
      <c r="N1060" s="963">
        <v>0</v>
      </c>
      <c r="O1060" s="963" t="s">
        <v>258</v>
      </c>
      <c r="P1060" s="950">
        <v>16714444</v>
      </c>
      <c r="Q1060" s="950">
        <v>15656</v>
      </c>
      <c r="R1060" s="739" t="str">
        <f t="shared" si="67"/>
        <v>06</v>
      </c>
      <c r="S1060" s="695" t="str">
        <f t="shared" si="68"/>
        <v>2018</v>
      </c>
      <c r="T1060" s="695" t="str">
        <f>VLOOKUP(R1060,ZemeData!$B$537:$C$548,2,0)</f>
        <v>VI</v>
      </c>
      <c r="U1060" s="695" t="str">
        <f>VLOOKUP(O1060,ZemeData!$B$524:$C$533,2,0)</f>
        <v xml:space="preserve"> * Nespecifikováno</v>
      </c>
      <c r="V1060" s="721"/>
    </row>
    <row r="1061" spans="1:22" x14ac:dyDescent="0.2">
      <c r="A1061" s="737" t="str">
        <f t="shared" si="63"/>
        <v>VI2018 ** Státy ESVO</v>
      </c>
      <c r="B1061" s="977" t="s">
        <v>1628</v>
      </c>
      <c r="C1061" s="973">
        <v>2</v>
      </c>
      <c r="D1061" s="973" t="s">
        <v>254</v>
      </c>
      <c r="E1061" s="978">
        <v>32489209</v>
      </c>
      <c r="F1061" s="978">
        <v>177229</v>
      </c>
      <c r="G1061" s="887" t="str">
        <f t="shared" si="64"/>
        <v>06</v>
      </c>
      <c r="H1061" s="867" t="str">
        <f t="shared" si="65"/>
        <v>2018</v>
      </c>
      <c r="I1061" s="867" t="str">
        <f>VLOOKUP(G1061,ZemeData!$B$537:$C$548,2,0)</f>
        <v>VI</v>
      </c>
      <c r="J1061" s="867" t="str">
        <f>VLOOKUP(D1061,ZemeData!$E$524:$F$533,2,0)</f>
        <v xml:space="preserve"> ** Státy ESVO</v>
      </c>
      <c r="K1061" s="868"/>
      <c r="L1061" s="888" t="str">
        <f t="shared" si="66"/>
        <v>VI2018 ** Státy ESVO</v>
      </c>
      <c r="M1061" s="979" t="s">
        <v>1628</v>
      </c>
      <c r="N1061" s="963">
        <v>2</v>
      </c>
      <c r="O1061" s="963" t="s">
        <v>254</v>
      </c>
      <c r="P1061" s="950">
        <v>49046396</v>
      </c>
      <c r="Q1061" s="950">
        <v>317860</v>
      </c>
      <c r="R1061" s="739" t="str">
        <f t="shared" si="67"/>
        <v>06</v>
      </c>
      <c r="S1061" s="695" t="str">
        <f t="shared" si="68"/>
        <v>2018</v>
      </c>
      <c r="T1061" s="695" t="str">
        <f>VLOOKUP(R1061,ZemeData!$B$537:$C$548,2,0)</f>
        <v>VI</v>
      </c>
      <c r="U1061" s="695" t="str">
        <f>VLOOKUP(O1061,ZemeData!$B$524:$C$533,2,0)</f>
        <v xml:space="preserve"> ** Státy ESVO</v>
      </c>
      <c r="V1061" s="721"/>
    </row>
    <row r="1062" spans="1:22" x14ac:dyDescent="0.2">
      <c r="A1062" s="737" t="str">
        <f t="shared" si="63"/>
        <v>VI2018 Dovoz ze zemí OECD</v>
      </c>
      <c r="B1062" s="977" t="s">
        <v>1628</v>
      </c>
      <c r="C1062" s="973">
        <v>4</v>
      </c>
      <c r="D1062" s="973" t="s">
        <v>255</v>
      </c>
      <c r="E1062" s="978">
        <v>4716742739</v>
      </c>
      <c r="F1062" s="978">
        <v>11459233</v>
      </c>
      <c r="G1062" s="887" t="str">
        <f t="shared" si="64"/>
        <v>06</v>
      </c>
      <c r="H1062" s="867" t="str">
        <f t="shared" si="65"/>
        <v>2018</v>
      </c>
      <c r="I1062" s="867" t="str">
        <f>VLOOKUP(G1062,ZemeData!$B$537:$C$548,2,0)</f>
        <v>VI</v>
      </c>
      <c r="J1062" s="867" t="str">
        <f>VLOOKUP(D1062,ZemeData!$E$524:$F$533,2,0)</f>
        <v xml:space="preserve"> Dovoz ze zemí OECD</v>
      </c>
      <c r="K1062" s="868"/>
      <c r="L1062" s="888" t="str">
        <f t="shared" si="66"/>
        <v>VI2018 Vývoz do zemí OECD</v>
      </c>
      <c r="M1062" s="979" t="s">
        <v>1628</v>
      </c>
      <c r="N1062" s="963">
        <v>4</v>
      </c>
      <c r="O1062" s="963" t="s">
        <v>255</v>
      </c>
      <c r="P1062" s="950">
        <v>5800719061</v>
      </c>
      <c r="Q1062" s="950">
        <v>15096563</v>
      </c>
      <c r="R1062" s="739" t="str">
        <f t="shared" si="67"/>
        <v>06</v>
      </c>
      <c r="S1062" s="695" t="str">
        <f t="shared" si="68"/>
        <v>2018</v>
      </c>
      <c r="T1062" s="695" t="str">
        <f>VLOOKUP(R1062,ZemeData!$B$537:$C$548,2,0)</f>
        <v>VI</v>
      </c>
      <c r="U1062" s="695" t="str">
        <f>VLOOKUP(O1062,ZemeData!$B$524:$C$533,2,0)</f>
        <v xml:space="preserve"> Vývoz do zemí OECD</v>
      </c>
      <c r="V1062" s="721"/>
    </row>
    <row r="1063" spans="1:22" x14ac:dyDescent="0.2">
      <c r="A1063" s="737" t="str">
        <f t="shared" si="63"/>
        <v>VI2018 * Ostatní */</v>
      </c>
      <c r="B1063" s="977" t="s">
        <v>1628</v>
      </c>
      <c r="C1063" s="973">
        <v>8</v>
      </c>
      <c r="D1063" s="973" t="s">
        <v>259</v>
      </c>
      <c r="E1063" s="978">
        <v>128934580</v>
      </c>
      <c r="F1063" s="978">
        <v>1894073</v>
      </c>
      <c r="G1063" s="887" t="str">
        <f t="shared" si="64"/>
        <v>06</v>
      </c>
      <c r="H1063" s="867" t="str">
        <f t="shared" si="65"/>
        <v>2018</v>
      </c>
      <c r="I1063" s="867" t="str">
        <f>VLOOKUP(G1063,ZemeData!$B$537:$C$548,2,0)</f>
        <v>VI</v>
      </c>
      <c r="J1063" s="867" t="str">
        <f>VLOOKUP(D1063,ZemeData!$E$524:$F$533,2,0)</f>
        <v xml:space="preserve"> * Ostatní */</v>
      </c>
      <c r="K1063" s="868"/>
      <c r="L1063" s="888" t="str">
        <f t="shared" si="66"/>
        <v>VI2018 * Ostatní */</v>
      </c>
      <c r="M1063" s="979" t="s">
        <v>1628</v>
      </c>
      <c r="N1063" s="963">
        <v>8</v>
      </c>
      <c r="O1063" s="963" t="s">
        <v>259</v>
      </c>
      <c r="P1063" s="950">
        <v>45177869</v>
      </c>
      <c r="Q1063" s="950">
        <v>240788</v>
      </c>
      <c r="R1063" s="739" t="str">
        <f t="shared" si="67"/>
        <v>06</v>
      </c>
      <c r="S1063" s="695" t="str">
        <f t="shared" si="68"/>
        <v>2018</v>
      </c>
      <c r="T1063" s="695" t="str">
        <f>VLOOKUP(R1063,ZemeData!$B$537:$C$548,2,0)</f>
        <v>VI</v>
      </c>
      <c r="U1063" s="695" t="str">
        <f>VLOOKUP(O1063,ZemeData!$B$524:$C$533,2,0)</f>
        <v xml:space="preserve"> * Ostatní */</v>
      </c>
      <c r="V1063" s="721"/>
    </row>
    <row r="1064" spans="1:22" ht="25.5" x14ac:dyDescent="0.2">
      <c r="A1064" s="737" t="str">
        <f t="shared" si="63"/>
        <v>VI2018 * Rozvojové země</v>
      </c>
      <c r="B1064" s="977" t="s">
        <v>1628</v>
      </c>
      <c r="C1064" s="973">
        <v>10</v>
      </c>
      <c r="D1064" s="973" t="s">
        <v>260</v>
      </c>
      <c r="E1064" s="978">
        <v>278121592</v>
      </c>
      <c r="F1064" s="978">
        <v>1181714</v>
      </c>
      <c r="G1064" s="887" t="str">
        <f t="shared" si="64"/>
        <v>06</v>
      </c>
      <c r="H1064" s="867" t="str">
        <f t="shared" si="65"/>
        <v>2018</v>
      </c>
      <c r="I1064" s="867" t="str">
        <f>VLOOKUP(G1064,ZemeData!$B$537:$C$548,2,0)</f>
        <v>VI</v>
      </c>
      <c r="J1064" s="867" t="str">
        <f>VLOOKUP(D1064,ZemeData!$E$524:$F$533,2,0)</f>
        <v xml:space="preserve"> * Rozvojové země</v>
      </c>
      <c r="K1064" s="868"/>
      <c r="L1064" s="888" t="str">
        <f t="shared" si="66"/>
        <v>VI2018 * Rozvojové země</v>
      </c>
      <c r="M1064" s="979" t="s">
        <v>1628</v>
      </c>
      <c r="N1064" s="963">
        <v>10</v>
      </c>
      <c r="O1064" s="963" t="s">
        <v>260</v>
      </c>
      <c r="P1064" s="950">
        <v>99595884</v>
      </c>
      <c r="Q1064" s="950">
        <v>628638</v>
      </c>
      <c r="R1064" s="739" t="str">
        <f t="shared" si="67"/>
        <v>06</v>
      </c>
      <c r="S1064" s="695" t="str">
        <f t="shared" si="68"/>
        <v>2018</v>
      </c>
      <c r="T1064" s="695" t="str">
        <f>VLOOKUP(R1064,ZemeData!$B$537:$C$548,2,0)</f>
        <v>VI</v>
      </c>
      <c r="U1064" s="695" t="str">
        <f>VLOOKUP(O1064,ZemeData!$B$524:$C$533,2,0)</f>
        <v xml:space="preserve"> * Rozvojové země</v>
      </c>
      <c r="V1064" s="721"/>
    </row>
    <row r="1065" spans="1:22" ht="25.5" x14ac:dyDescent="0.2">
      <c r="A1065" s="737" t="str">
        <f t="shared" si="63"/>
        <v>VI2018 ** Ostatní státy s vyspělou</v>
      </c>
      <c r="B1065" s="977" t="s">
        <v>1628</v>
      </c>
      <c r="C1065" s="973">
        <v>32</v>
      </c>
      <c r="D1065" s="973" t="s">
        <v>256</v>
      </c>
      <c r="E1065" s="978">
        <v>141397252</v>
      </c>
      <c r="F1065" s="978">
        <v>923592</v>
      </c>
      <c r="G1065" s="887" t="str">
        <f t="shared" si="64"/>
        <v>06</v>
      </c>
      <c r="H1065" s="867" t="str">
        <f t="shared" si="65"/>
        <v>2018</v>
      </c>
      <c r="I1065" s="867" t="str">
        <f>VLOOKUP(G1065,ZemeData!$B$537:$C$548,2,0)</f>
        <v>VI</v>
      </c>
      <c r="J1065" s="867" t="str">
        <f>VLOOKUP(D1065,ZemeData!$E$524:$F$533,2,0)</f>
        <v xml:space="preserve"> ** Ostatní státy s vyspělou</v>
      </c>
      <c r="K1065" s="868"/>
      <c r="L1065" s="888" t="str">
        <f t="shared" si="66"/>
        <v>VI2018 ** Ostatní státy s vyspělou</v>
      </c>
      <c r="M1065" s="979" t="s">
        <v>1628</v>
      </c>
      <c r="N1065" s="963">
        <v>32</v>
      </c>
      <c r="O1065" s="963" t="s">
        <v>256</v>
      </c>
      <c r="P1065" s="950">
        <v>105596375</v>
      </c>
      <c r="Q1065" s="950">
        <v>883652</v>
      </c>
      <c r="R1065" s="739" t="str">
        <f t="shared" si="67"/>
        <v>06</v>
      </c>
      <c r="S1065" s="695" t="str">
        <f t="shared" si="68"/>
        <v>2018</v>
      </c>
      <c r="T1065" s="695" t="str">
        <f>VLOOKUP(R1065,ZemeData!$B$537:$C$548,2,0)</f>
        <v>VI</v>
      </c>
      <c r="U1065" s="695" t="str">
        <f>VLOOKUP(O1065,ZemeData!$B$524:$C$533,2,0)</f>
        <v xml:space="preserve"> ** Ostatní státy s vyspělou</v>
      </c>
      <c r="V1065" s="721"/>
    </row>
    <row r="1066" spans="1:22" ht="51" x14ac:dyDescent="0.2">
      <c r="A1066" s="737" t="str">
        <f t="shared" si="63"/>
        <v xml:space="preserve">VI2018 * Společenství </v>
      </c>
      <c r="B1066" s="977" t="s">
        <v>1628</v>
      </c>
      <c r="C1066" s="973">
        <v>55</v>
      </c>
      <c r="D1066" s="973" t="s">
        <v>1701</v>
      </c>
      <c r="E1066" s="978">
        <v>1833381506</v>
      </c>
      <c r="F1066" s="978">
        <v>789007</v>
      </c>
      <c r="G1066" s="887" t="str">
        <f t="shared" si="64"/>
        <v>06</v>
      </c>
      <c r="H1066" s="867" t="str">
        <f t="shared" si="65"/>
        <v>2018</v>
      </c>
      <c r="I1066" s="867" t="str">
        <f>VLOOKUP(G1066,ZemeData!$B$537:$C$548,2,0)</f>
        <v>VI</v>
      </c>
      <c r="J1066" s="867" t="str">
        <f>VLOOKUP(D1066,ZemeData!$E$524:$F$533,2,0)</f>
        <v xml:space="preserve"> * Společenství </v>
      </c>
      <c r="K1066" s="868"/>
      <c r="L1066" s="888" t="str">
        <f t="shared" si="66"/>
        <v xml:space="preserve">VI2018 * Společenství </v>
      </c>
      <c r="M1066" s="979" t="s">
        <v>1628</v>
      </c>
      <c r="N1066" s="963">
        <v>55</v>
      </c>
      <c r="O1066" s="963" t="s">
        <v>1701</v>
      </c>
      <c r="P1066" s="950">
        <v>175385103</v>
      </c>
      <c r="Q1066" s="950">
        <v>567768</v>
      </c>
      <c r="R1066" s="739" t="str">
        <f t="shared" si="67"/>
        <v>06</v>
      </c>
      <c r="S1066" s="695" t="str">
        <f t="shared" si="68"/>
        <v>2018</v>
      </c>
      <c r="T1066" s="695" t="str">
        <f>VLOOKUP(R1066,ZemeData!$B$537:$C$548,2,0)</f>
        <v>VI</v>
      </c>
      <c r="U1066" s="695" t="str">
        <f>VLOOKUP(O1066,ZemeData!$B$524:$C$533,2,0)</f>
        <v xml:space="preserve"> * Společenství </v>
      </c>
      <c r="V1066" s="721"/>
    </row>
    <row r="1067" spans="1:22" x14ac:dyDescent="0.2">
      <c r="A1067" s="737" t="str">
        <f t="shared" si="63"/>
        <v>VI2018 ** Státy EU 28</v>
      </c>
      <c r="B1067" s="977" t="s">
        <v>1628</v>
      </c>
      <c r="C1067" s="973">
        <v>56</v>
      </c>
      <c r="D1067" s="973" t="s">
        <v>257</v>
      </c>
      <c r="E1067" s="978">
        <v>4574135856</v>
      </c>
      <c r="F1067" s="978">
        <v>10331766</v>
      </c>
      <c r="G1067" s="887" t="str">
        <f t="shared" si="64"/>
        <v>06</v>
      </c>
      <c r="H1067" s="867" t="str">
        <f t="shared" si="65"/>
        <v>2018</v>
      </c>
      <c r="I1067" s="867" t="str">
        <f>VLOOKUP(G1067,ZemeData!$B$537:$C$548,2,0)</f>
        <v>VI</v>
      </c>
      <c r="J1067" s="867" t="str">
        <f>VLOOKUP(D1067,ZemeData!$E$524:$F$533,2,0)</f>
        <v xml:space="preserve"> ** Státy EU 28</v>
      </c>
      <c r="K1067" s="868"/>
      <c r="L1067" s="888" t="str">
        <f t="shared" si="66"/>
        <v>VI2018 ** Státy EU 28</v>
      </c>
      <c r="M1067" s="979" t="s">
        <v>1628</v>
      </c>
      <c r="N1067" s="963">
        <v>56</v>
      </c>
      <c r="O1067" s="963" t="s">
        <v>257</v>
      </c>
      <c r="P1067" s="950">
        <v>5784835528</v>
      </c>
      <c r="Q1067" s="950">
        <v>14330457</v>
      </c>
      <c r="R1067" s="739" t="str">
        <f t="shared" si="67"/>
        <v>06</v>
      </c>
      <c r="S1067" s="695" t="str">
        <f t="shared" si="68"/>
        <v>2018</v>
      </c>
      <c r="T1067" s="695" t="str">
        <f>VLOOKUP(R1067,ZemeData!$B$537:$C$548,2,0)</f>
        <v>VI</v>
      </c>
      <c r="U1067" s="695" t="str">
        <f>VLOOKUP(O1067,ZemeData!$B$524:$C$533,2,0)</f>
        <v xml:space="preserve"> ** Státy EU 28</v>
      </c>
      <c r="V1067" s="721"/>
    </row>
    <row r="1068" spans="1:22" ht="25.5" x14ac:dyDescent="0.2">
      <c r="A1068" s="737" t="str">
        <f t="shared" si="63"/>
        <v xml:space="preserve">VI2018 * Státy s vyspělou tržní  </v>
      </c>
      <c r="B1068" s="977" t="s">
        <v>1628</v>
      </c>
      <c r="C1068" s="973">
        <v>58</v>
      </c>
      <c r="D1068" s="973" t="s">
        <v>262</v>
      </c>
      <c r="E1068" s="978">
        <v>4748022317</v>
      </c>
      <c r="F1068" s="978">
        <v>11432586</v>
      </c>
      <c r="G1068" s="887" t="str">
        <f t="shared" si="64"/>
        <v>06</v>
      </c>
      <c r="H1068" s="867" t="str">
        <f t="shared" si="65"/>
        <v>2018</v>
      </c>
      <c r="I1068" s="867" t="str">
        <f>VLOOKUP(G1068,ZemeData!$B$537:$C$548,2,0)</f>
        <v>VI</v>
      </c>
      <c r="J1068" s="867" t="str">
        <f>VLOOKUP(D1068,ZemeData!$E$524:$F$533,2,0)</f>
        <v xml:space="preserve"> * Státy s vyspělou tržní  </v>
      </c>
      <c r="K1068" s="868"/>
      <c r="L1068" s="888" t="str">
        <f t="shared" si="66"/>
        <v xml:space="preserve">VI2018 * Státy s vyspělou tržní  </v>
      </c>
      <c r="M1068" s="979" t="s">
        <v>1628</v>
      </c>
      <c r="N1068" s="963">
        <v>58</v>
      </c>
      <c r="O1068" s="963" t="s">
        <v>262</v>
      </c>
      <c r="P1068" s="950">
        <v>5939478300</v>
      </c>
      <c r="Q1068" s="950">
        <v>15531970</v>
      </c>
      <c r="R1068" s="739" t="str">
        <f t="shared" si="67"/>
        <v>06</v>
      </c>
      <c r="S1068" s="695" t="str">
        <f t="shared" si="68"/>
        <v>2018</v>
      </c>
      <c r="T1068" s="695" t="str">
        <f>VLOOKUP(R1068,ZemeData!$B$537:$C$548,2,0)</f>
        <v>VI</v>
      </c>
      <c r="U1068" s="695" t="str">
        <f>VLOOKUP(O1068,ZemeData!$B$524:$C$533,2,0)</f>
        <v xml:space="preserve"> * Státy s vyspělou tržní  </v>
      </c>
      <c r="V1068" s="721"/>
    </row>
    <row r="1069" spans="1:22" ht="25.5" x14ac:dyDescent="0.2">
      <c r="A1069" s="737" t="str">
        <f t="shared" si="63"/>
        <v xml:space="preserve">VI2018 * Státy s </v>
      </c>
      <c r="B1069" s="977" t="s">
        <v>1628</v>
      </c>
      <c r="C1069" s="973">
        <v>59</v>
      </c>
      <c r="D1069" s="973" t="s">
        <v>263</v>
      </c>
      <c r="E1069" s="978">
        <v>33470732</v>
      </c>
      <c r="F1069" s="978">
        <v>77526</v>
      </c>
      <c r="G1069" s="887" t="str">
        <f t="shared" si="64"/>
        <v>06</v>
      </c>
      <c r="H1069" s="867" t="str">
        <f t="shared" si="65"/>
        <v>2018</v>
      </c>
      <c r="I1069" s="867" t="str">
        <f>VLOOKUP(G1069,ZemeData!$B$537:$C$548,2,0)</f>
        <v>VI</v>
      </c>
      <c r="J1069" s="867" t="str">
        <f>VLOOKUP(D1069,ZemeData!$E$524:$F$533,2,0)</f>
        <v xml:space="preserve"> * Státy s </v>
      </c>
      <c r="K1069" s="868"/>
      <c r="L1069" s="888" t="str">
        <f t="shared" si="66"/>
        <v xml:space="preserve">VI2018 * Státy s </v>
      </c>
      <c r="M1069" s="979" t="s">
        <v>1628</v>
      </c>
      <c r="N1069" s="963">
        <v>59</v>
      </c>
      <c r="O1069" s="963" t="s">
        <v>263</v>
      </c>
      <c r="P1069" s="950">
        <v>46344583</v>
      </c>
      <c r="Q1069" s="950">
        <v>104465</v>
      </c>
      <c r="R1069" s="739" t="str">
        <f t="shared" si="67"/>
        <v>06</v>
      </c>
      <c r="S1069" s="695" t="str">
        <f t="shared" si="68"/>
        <v>2018</v>
      </c>
      <c r="T1069" s="695" t="str">
        <f>VLOOKUP(R1069,ZemeData!$B$537:$C$548,2,0)</f>
        <v>VI</v>
      </c>
      <c r="U1069" s="695" t="str">
        <f>VLOOKUP(O1069,ZemeData!$B$524:$C$533,2,0)</f>
        <v xml:space="preserve"> * Státy s </v>
      </c>
      <c r="V1069" s="721"/>
    </row>
    <row r="1070" spans="1:22" x14ac:dyDescent="0.2">
      <c r="A1070" s="737" t="str">
        <f t="shared" si="63"/>
        <v>VII2018 * Nespecifikováno</v>
      </c>
      <c r="B1070" s="977" t="s">
        <v>1640</v>
      </c>
      <c r="C1070" s="973">
        <v>0</v>
      </c>
      <c r="D1070" s="973" t="s">
        <v>258</v>
      </c>
      <c r="E1070" s="978">
        <v>60549405</v>
      </c>
      <c r="F1070" s="978">
        <v>80266</v>
      </c>
      <c r="G1070" s="887" t="str">
        <f t="shared" si="64"/>
        <v>07</v>
      </c>
      <c r="H1070" s="867" t="str">
        <f t="shared" si="65"/>
        <v>2018</v>
      </c>
      <c r="I1070" s="867" t="str">
        <f>VLOOKUP(G1070,ZemeData!$B$537:$C$548,2,0)</f>
        <v>VII</v>
      </c>
      <c r="J1070" s="867" t="str">
        <f>VLOOKUP(D1070,ZemeData!$E$524:$F$533,2,0)</f>
        <v xml:space="preserve"> * Nespecifikováno</v>
      </c>
      <c r="K1070" s="868"/>
      <c r="L1070" s="888" t="str">
        <f t="shared" si="66"/>
        <v>VII2018 * Nespecifikováno</v>
      </c>
      <c r="M1070" s="979" t="s">
        <v>1640</v>
      </c>
      <c r="N1070" s="963">
        <v>0</v>
      </c>
      <c r="O1070" s="963" t="s">
        <v>258</v>
      </c>
      <c r="P1070" s="950">
        <v>18656294</v>
      </c>
      <c r="Q1070" s="950">
        <v>15184</v>
      </c>
      <c r="R1070" s="739" t="str">
        <f t="shared" si="67"/>
        <v>07</v>
      </c>
      <c r="S1070" s="695" t="str">
        <f t="shared" si="68"/>
        <v>2018</v>
      </c>
      <c r="T1070" s="695" t="str">
        <f>VLOOKUP(R1070,ZemeData!$B$537:$C$548,2,0)</f>
        <v>VII</v>
      </c>
      <c r="U1070" s="695" t="str">
        <f>VLOOKUP(O1070,ZemeData!$B$524:$C$533,2,0)</f>
        <v xml:space="preserve"> * Nespecifikováno</v>
      </c>
      <c r="V1070" s="721"/>
    </row>
    <row r="1071" spans="1:22" x14ac:dyDescent="0.2">
      <c r="A1071" s="737" t="str">
        <f t="shared" si="63"/>
        <v>VII2018 ** Státy ESVO</v>
      </c>
      <c r="B1071" s="977" t="s">
        <v>1640</v>
      </c>
      <c r="C1071" s="973">
        <v>2</v>
      </c>
      <c r="D1071" s="973" t="s">
        <v>254</v>
      </c>
      <c r="E1071" s="978">
        <v>30601431</v>
      </c>
      <c r="F1071" s="978">
        <v>179681</v>
      </c>
      <c r="G1071" s="887" t="str">
        <f t="shared" si="64"/>
        <v>07</v>
      </c>
      <c r="H1071" s="867" t="str">
        <f t="shared" si="65"/>
        <v>2018</v>
      </c>
      <c r="I1071" s="867" t="str">
        <f>VLOOKUP(G1071,ZemeData!$B$537:$C$548,2,0)</f>
        <v>VII</v>
      </c>
      <c r="J1071" s="867" t="str">
        <f>VLOOKUP(D1071,ZemeData!$E$524:$F$533,2,0)</f>
        <v xml:space="preserve"> ** Státy ESVO</v>
      </c>
      <c r="K1071" s="868"/>
      <c r="L1071" s="888" t="str">
        <f t="shared" si="66"/>
        <v>VII2018 ** Státy ESVO</v>
      </c>
      <c r="M1071" s="979" t="s">
        <v>1640</v>
      </c>
      <c r="N1071" s="963">
        <v>2</v>
      </c>
      <c r="O1071" s="963" t="s">
        <v>254</v>
      </c>
      <c r="P1071" s="950">
        <v>40374522</v>
      </c>
      <c r="Q1071" s="950">
        <v>255015</v>
      </c>
      <c r="R1071" s="739" t="str">
        <f t="shared" si="67"/>
        <v>07</v>
      </c>
      <c r="S1071" s="695" t="str">
        <f t="shared" si="68"/>
        <v>2018</v>
      </c>
      <c r="T1071" s="695" t="str">
        <f>VLOOKUP(R1071,ZemeData!$B$537:$C$548,2,0)</f>
        <v>VII</v>
      </c>
      <c r="U1071" s="695" t="str">
        <f>VLOOKUP(O1071,ZemeData!$B$524:$C$533,2,0)</f>
        <v xml:space="preserve"> ** Státy ESVO</v>
      </c>
      <c r="V1071" s="721"/>
    </row>
    <row r="1072" spans="1:22" x14ac:dyDescent="0.2">
      <c r="A1072" s="737" t="str">
        <f t="shared" si="63"/>
        <v>VII2018 Dovoz ze zemí OECD</v>
      </c>
      <c r="B1072" s="977" t="s">
        <v>1640</v>
      </c>
      <c r="C1072" s="973">
        <v>4</v>
      </c>
      <c r="D1072" s="973" t="s">
        <v>255</v>
      </c>
      <c r="E1072" s="978">
        <v>4729790099</v>
      </c>
      <c r="F1072" s="978">
        <v>10172245</v>
      </c>
      <c r="G1072" s="887" t="str">
        <f t="shared" si="64"/>
        <v>07</v>
      </c>
      <c r="H1072" s="867" t="str">
        <f t="shared" si="65"/>
        <v>2018</v>
      </c>
      <c r="I1072" s="867" t="str">
        <f>VLOOKUP(G1072,ZemeData!$B$537:$C$548,2,0)</f>
        <v>VII</v>
      </c>
      <c r="J1072" s="867" t="str">
        <f>VLOOKUP(D1072,ZemeData!$E$524:$F$533,2,0)</f>
        <v xml:space="preserve"> Dovoz ze zemí OECD</v>
      </c>
      <c r="K1072" s="868"/>
      <c r="L1072" s="888" t="str">
        <f t="shared" si="66"/>
        <v>VII2018 Vývoz do zemí OECD</v>
      </c>
      <c r="M1072" s="979" t="s">
        <v>1640</v>
      </c>
      <c r="N1072" s="963">
        <v>4</v>
      </c>
      <c r="O1072" s="963" t="s">
        <v>255</v>
      </c>
      <c r="P1072" s="950">
        <v>5483881446</v>
      </c>
      <c r="Q1072" s="950">
        <v>13197050</v>
      </c>
      <c r="R1072" s="739" t="str">
        <f t="shared" si="67"/>
        <v>07</v>
      </c>
      <c r="S1072" s="695" t="str">
        <f t="shared" si="68"/>
        <v>2018</v>
      </c>
      <c r="T1072" s="695" t="str">
        <f>VLOOKUP(R1072,ZemeData!$B$537:$C$548,2,0)</f>
        <v>VII</v>
      </c>
      <c r="U1072" s="695" t="str">
        <f>VLOOKUP(O1072,ZemeData!$B$524:$C$533,2,0)</f>
        <v xml:space="preserve"> Vývoz do zemí OECD</v>
      </c>
      <c r="V1072" s="721"/>
    </row>
    <row r="1073" spans="1:22" x14ac:dyDescent="0.2">
      <c r="A1073" s="737" t="str">
        <f t="shared" si="63"/>
        <v>VII2018 * Ostatní */</v>
      </c>
      <c r="B1073" s="977" t="s">
        <v>1640</v>
      </c>
      <c r="C1073" s="973">
        <v>8</v>
      </c>
      <c r="D1073" s="973" t="s">
        <v>259</v>
      </c>
      <c r="E1073" s="978">
        <v>148897586</v>
      </c>
      <c r="F1073" s="978">
        <v>2208133</v>
      </c>
      <c r="G1073" s="887" t="str">
        <f t="shared" si="64"/>
        <v>07</v>
      </c>
      <c r="H1073" s="867" t="str">
        <f t="shared" si="65"/>
        <v>2018</v>
      </c>
      <c r="I1073" s="867" t="str">
        <f>VLOOKUP(G1073,ZemeData!$B$537:$C$548,2,0)</f>
        <v>VII</v>
      </c>
      <c r="J1073" s="867" t="str">
        <f>VLOOKUP(D1073,ZemeData!$E$524:$F$533,2,0)</f>
        <v xml:space="preserve"> * Ostatní */</v>
      </c>
      <c r="K1073" s="868"/>
      <c r="L1073" s="888" t="str">
        <f t="shared" si="66"/>
        <v>VII2018 * Ostatní */</v>
      </c>
      <c r="M1073" s="979" t="s">
        <v>1640</v>
      </c>
      <c r="N1073" s="963">
        <v>8</v>
      </c>
      <c r="O1073" s="963" t="s">
        <v>259</v>
      </c>
      <c r="P1073" s="950">
        <v>45337916</v>
      </c>
      <c r="Q1073" s="950">
        <v>267535</v>
      </c>
      <c r="R1073" s="739" t="str">
        <f t="shared" si="67"/>
        <v>07</v>
      </c>
      <c r="S1073" s="695" t="str">
        <f t="shared" si="68"/>
        <v>2018</v>
      </c>
      <c r="T1073" s="695" t="str">
        <f>VLOOKUP(R1073,ZemeData!$B$537:$C$548,2,0)</f>
        <v>VII</v>
      </c>
      <c r="U1073" s="695" t="str">
        <f>VLOOKUP(O1073,ZemeData!$B$524:$C$533,2,0)</f>
        <v xml:space="preserve"> * Ostatní */</v>
      </c>
      <c r="V1073" s="721"/>
    </row>
    <row r="1074" spans="1:22" ht="25.5" x14ac:dyDescent="0.2">
      <c r="A1074" s="737" t="str">
        <f t="shared" si="63"/>
        <v>VII2018 * Rozvojové země</v>
      </c>
      <c r="B1074" s="977" t="s">
        <v>1640</v>
      </c>
      <c r="C1074" s="973">
        <v>10</v>
      </c>
      <c r="D1074" s="973" t="s">
        <v>260</v>
      </c>
      <c r="E1074" s="978">
        <v>197457669</v>
      </c>
      <c r="F1074" s="978">
        <v>1184905</v>
      </c>
      <c r="G1074" s="887" t="str">
        <f t="shared" si="64"/>
        <v>07</v>
      </c>
      <c r="H1074" s="867" t="str">
        <f t="shared" si="65"/>
        <v>2018</v>
      </c>
      <c r="I1074" s="867" t="str">
        <f>VLOOKUP(G1074,ZemeData!$B$537:$C$548,2,0)</f>
        <v>VII</v>
      </c>
      <c r="J1074" s="867" t="str">
        <f>VLOOKUP(D1074,ZemeData!$E$524:$F$533,2,0)</f>
        <v xml:space="preserve"> * Rozvojové země</v>
      </c>
      <c r="K1074" s="868"/>
      <c r="L1074" s="888" t="str">
        <f t="shared" si="66"/>
        <v>VII2018 * Rozvojové země</v>
      </c>
      <c r="M1074" s="979" t="s">
        <v>1640</v>
      </c>
      <c r="N1074" s="963">
        <v>10</v>
      </c>
      <c r="O1074" s="963" t="s">
        <v>260</v>
      </c>
      <c r="P1074" s="950">
        <v>86498972</v>
      </c>
      <c r="Q1074" s="950">
        <v>571319</v>
      </c>
      <c r="R1074" s="739" t="str">
        <f t="shared" si="67"/>
        <v>07</v>
      </c>
      <c r="S1074" s="695" t="str">
        <f t="shared" si="68"/>
        <v>2018</v>
      </c>
      <c r="T1074" s="695" t="str">
        <f>VLOOKUP(R1074,ZemeData!$B$537:$C$548,2,0)</f>
        <v>VII</v>
      </c>
      <c r="U1074" s="695" t="str">
        <f>VLOOKUP(O1074,ZemeData!$B$524:$C$533,2,0)</f>
        <v xml:space="preserve"> * Rozvojové země</v>
      </c>
      <c r="V1074" s="721"/>
    </row>
    <row r="1075" spans="1:22" ht="25.5" x14ac:dyDescent="0.2">
      <c r="A1075" s="737" t="str">
        <f t="shared" si="63"/>
        <v>VII2018 ** Ostatní státy s vyspělou</v>
      </c>
      <c r="B1075" s="977" t="s">
        <v>1640</v>
      </c>
      <c r="C1075" s="973">
        <v>32</v>
      </c>
      <c r="D1075" s="973" t="s">
        <v>256</v>
      </c>
      <c r="E1075" s="978">
        <v>149834178</v>
      </c>
      <c r="F1075" s="978">
        <v>836740</v>
      </c>
      <c r="G1075" s="887" t="str">
        <f t="shared" si="64"/>
        <v>07</v>
      </c>
      <c r="H1075" s="867" t="str">
        <f t="shared" si="65"/>
        <v>2018</v>
      </c>
      <c r="I1075" s="867" t="str">
        <f>VLOOKUP(G1075,ZemeData!$B$537:$C$548,2,0)</f>
        <v>VII</v>
      </c>
      <c r="J1075" s="867" t="str">
        <f>VLOOKUP(D1075,ZemeData!$E$524:$F$533,2,0)</f>
        <v xml:space="preserve"> ** Ostatní státy s vyspělou</v>
      </c>
      <c r="K1075" s="868"/>
      <c r="L1075" s="888" t="str">
        <f t="shared" si="66"/>
        <v>VII2018 ** Ostatní státy s vyspělou</v>
      </c>
      <c r="M1075" s="979" t="s">
        <v>1640</v>
      </c>
      <c r="N1075" s="963">
        <v>32</v>
      </c>
      <c r="O1075" s="963" t="s">
        <v>256</v>
      </c>
      <c r="P1075" s="950">
        <v>98107501</v>
      </c>
      <c r="Q1075" s="950">
        <v>736770</v>
      </c>
      <c r="R1075" s="739" t="str">
        <f t="shared" si="67"/>
        <v>07</v>
      </c>
      <c r="S1075" s="695" t="str">
        <f t="shared" si="68"/>
        <v>2018</v>
      </c>
      <c r="T1075" s="695" t="str">
        <f>VLOOKUP(R1075,ZemeData!$B$537:$C$548,2,0)</f>
        <v>VII</v>
      </c>
      <c r="U1075" s="695" t="str">
        <f>VLOOKUP(O1075,ZemeData!$B$524:$C$533,2,0)</f>
        <v xml:space="preserve"> ** Ostatní státy s vyspělou</v>
      </c>
      <c r="V1075" s="721"/>
    </row>
    <row r="1076" spans="1:22" ht="51" x14ac:dyDescent="0.2">
      <c r="A1076" s="737" t="str">
        <f t="shared" si="63"/>
        <v xml:space="preserve">VII2018 * Společenství </v>
      </c>
      <c r="B1076" s="977" t="s">
        <v>1640</v>
      </c>
      <c r="C1076" s="973">
        <v>55</v>
      </c>
      <c r="D1076" s="973" t="s">
        <v>1701</v>
      </c>
      <c r="E1076" s="978">
        <v>1646891530</v>
      </c>
      <c r="F1076" s="978">
        <v>801829</v>
      </c>
      <c r="G1076" s="887" t="str">
        <f t="shared" si="64"/>
        <v>07</v>
      </c>
      <c r="H1076" s="867" t="str">
        <f t="shared" si="65"/>
        <v>2018</v>
      </c>
      <c r="I1076" s="867" t="str">
        <f>VLOOKUP(G1076,ZemeData!$B$537:$C$548,2,0)</f>
        <v>VII</v>
      </c>
      <c r="J1076" s="867" t="str">
        <f>VLOOKUP(D1076,ZemeData!$E$524:$F$533,2,0)</f>
        <v xml:space="preserve"> * Společenství </v>
      </c>
      <c r="K1076" s="868"/>
      <c r="L1076" s="888" t="str">
        <f t="shared" si="66"/>
        <v xml:space="preserve">VII2018 * Společenství </v>
      </c>
      <c r="M1076" s="979" t="s">
        <v>1640</v>
      </c>
      <c r="N1076" s="963">
        <v>55</v>
      </c>
      <c r="O1076" s="963" t="s">
        <v>1701</v>
      </c>
      <c r="P1076" s="950">
        <v>77456774</v>
      </c>
      <c r="Q1076" s="950">
        <v>472628</v>
      </c>
      <c r="R1076" s="739" t="str">
        <f t="shared" si="67"/>
        <v>07</v>
      </c>
      <c r="S1076" s="695" t="str">
        <f t="shared" si="68"/>
        <v>2018</v>
      </c>
      <c r="T1076" s="695" t="str">
        <f>VLOOKUP(R1076,ZemeData!$B$537:$C$548,2,0)</f>
        <v>VII</v>
      </c>
      <c r="U1076" s="695" t="str">
        <f>VLOOKUP(O1076,ZemeData!$B$524:$C$533,2,0)</f>
        <v xml:space="preserve"> * Společenství </v>
      </c>
      <c r="V1076" s="721"/>
    </row>
    <row r="1077" spans="1:22" x14ac:dyDescent="0.2">
      <c r="A1077" s="737" t="str">
        <f t="shared" si="63"/>
        <v>VII2018 ** Státy EU 28</v>
      </c>
      <c r="B1077" s="977" t="s">
        <v>1640</v>
      </c>
      <c r="C1077" s="973">
        <v>56</v>
      </c>
      <c r="D1077" s="973" t="s">
        <v>257</v>
      </c>
      <c r="E1077" s="978">
        <v>4626248400</v>
      </c>
      <c r="F1077" s="978">
        <v>9079387</v>
      </c>
      <c r="G1077" s="887" t="str">
        <f t="shared" si="64"/>
        <v>07</v>
      </c>
      <c r="H1077" s="867" t="str">
        <f t="shared" si="65"/>
        <v>2018</v>
      </c>
      <c r="I1077" s="867" t="str">
        <f>VLOOKUP(G1077,ZemeData!$B$537:$C$548,2,0)</f>
        <v>VII</v>
      </c>
      <c r="J1077" s="867" t="str">
        <f>VLOOKUP(D1077,ZemeData!$E$524:$F$533,2,0)</f>
        <v xml:space="preserve"> ** Státy EU 28</v>
      </c>
      <c r="K1077" s="868"/>
      <c r="L1077" s="888" t="str">
        <f t="shared" si="66"/>
        <v>VII2018 ** Státy EU 28</v>
      </c>
      <c r="M1077" s="979" t="s">
        <v>1640</v>
      </c>
      <c r="N1077" s="963">
        <v>56</v>
      </c>
      <c r="O1077" s="963" t="s">
        <v>257</v>
      </c>
      <c r="P1077" s="950">
        <v>5479475783</v>
      </c>
      <c r="Q1077" s="950">
        <v>12572004</v>
      </c>
      <c r="R1077" s="739" t="str">
        <f t="shared" si="67"/>
        <v>07</v>
      </c>
      <c r="S1077" s="695" t="str">
        <f t="shared" si="68"/>
        <v>2018</v>
      </c>
      <c r="T1077" s="695" t="str">
        <f>VLOOKUP(R1077,ZemeData!$B$537:$C$548,2,0)</f>
        <v>VII</v>
      </c>
      <c r="U1077" s="695" t="str">
        <f>VLOOKUP(O1077,ZemeData!$B$524:$C$533,2,0)</f>
        <v xml:space="preserve"> ** Státy EU 28</v>
      </c>
      <c r="V1077" s="721"/>
    </row>
    <row r="1078" spans="1:22" ht="25.5" x14ac:dyDescent="0.2">
      <c r="A1078" s="737" t="str">
        <f t="shared" si="63"/>
        <v xml:space="preserve">VII2018 * Státy s vyspělou tržní  </v>
      </c>
      <c r="B1078" s="977" t="s">
        <v>1640</v>
      </c>
      <c r="C1078" s="973">
        <v>58</v>
      </c>
      <c r="D1078" s="973" t="s">
        <v>262</v>
      </c>
      <c r="E1078" s="978">
        <v>4806684009</v>
      </c>
      <c r="F1078" s="978">
        <v>10095808</v>
      </c>
      <c r="G1078" s="887" t="str">
        <f t="shared" si="64"/>
        <v>07</v>
      </c>
      <c r="H1078" s="867" t="str">
        <f t="shared" si="65"/>
        <v>2018</v>
      </c>
      <c r="I1078" s="867" t="str">
        <f>VLOOKUP(G1078,ZemeData!$B$537:$C$548,2,0)</f>
        <v>VII</v>
      </c>
      <c r="J1078" s="867" t="str">
        <f>VLOOKUP(D1078,ZemeData!$E$524:$F$533,2,0)</f>
        <v xml:space="preserve"> * Státy s vyspělou tržní  </v>
      </c>
      <c r="K1078" s="868"/>
      <c r="L1078" s="888" t="str">
        <f t="shared" si="66"/>
        <v xml:space="preserve">VII2018 * Státy s vyspělou tržní  </v>
      </c>
      <c r="M1078" s="979" t="s">
        <v>1640</v>
      </c>
      <c r="N1078" s="963">
        <v>58</v>
      </c>
      <c r="O1078" s="963" t="s">
        <v>262</v>
      </c>
      <c r="P1078" s="950">
        <v>5617957806</v>
      </c>
      <c r="Q1078" s="950">
        <v>13563790</v>
      </c>
      <c r="R1078" s="739" t="str">
        <f t="shared" si="67"/>
        <v>07</v>
      </c>
      <c r="S1078" s="695" t="str">
        <f t="shared" si="68"/>
        <v>2018</v>
      </c>
      <c r="T1078" s="695" t="str">
        <f>VLOOKUP(R1078,ZemeData!$B$537:$C$548,2,0)</f>
        <v>VII</v>
      </c>
      <c r="U1078" s="695" t="str">
        <f>VLOOKUP(O1078,ZemeData!$B$524:$C$533,2,0)</f>
        <v xml:space="preserve"> * Státy s vyspělou tržní  </v>
      </c>
      <c r="V1078" s="721"/>
    </row>
    <row r="1079" spans="1:22" ht="25.5" x14ac:dyDescent="0.2">
      <c r="A1079" s="737" t="str">
        <f t="shared" si="63"/>
        <v xml:space="preserve">VII2018 * Státy s </v>
      </c>
      <c r="B1079" s="977" t="s">
        <v>1640</v>
      </c>
      <c r="C1079" s="973">
        <v>59</v>
      </c>
      <c r="D1079" s="973" t="s">
        <v>263</v>
      </c>
      <c r="E1079" s="978">
        <v>42357782</v>
      </c>
      <c r="F1079" s="978">
        <v>93812</v>
      </c>
      <c r="G1079" s="887" t="str">
        <f t="shared" si="64"/>
        <v>07</v>
      </c>
      <c r="H1079" s="867" t="str">
        <f t="shared" si="65"/>
        <v>2018</v>
      </c>
      <c r="I1079" s="867" t="str">
        <f>VLOOKUP(G1079,ZemeData!$B$537:$C$548,2,0)</f>
        <v>VII</v>
      </c>
      <c r="J1079" s="867" t="str">
        <f>VLOOKUP(D1079,ZemeData!$E$524:$F$533,2,0)</f>
        <v xml:space="preserve"> * Státy s </v>
      </c>
      <c r="K1079" s="868"/>
      <c r="L1079" s="888" t="str">
        <f t="shared" si="66"/>
        <v xml:space="preserve">VII2018 * Státy s </v>
      </c>
      <c r="M1079" s="979" t="s">
        <v>1640</v>
      </c>
      <c r="N1079" s="963">
        <v>59</v>
      </c>
      <c r="O1079" s="963" t="s">
        <v>263</v>
      </c>
      <c r="P1079" s="950">
        <v>35939701</v>
      </c>
      <c r="Q1079" s="950">
        <v>88894</v>
      </c>
      <c r="R1079" s="739" t="str">
        <f t="shared" si="67"/>
        <v>07</v>
      </c>
      <c r="S1079" s="695" t="str">
        <f t="shared" si="68"/>
        <v>2018</v>
      </c>
      <c r="T1079" s="695" t="str">
        <f>VLOOKUP(R1079,ZemeData!$B$537:$C$548,2,0)</f>
        <v>VII</v>
      </c>
      <c r="U1079" s="695" t="str">
        <f>VLOOKUP(O1079,ZemeData!$B$524:$C$533,2,0)</f>
        <v xml:space="preserve"> * Státy s </v>
      </c>
      <c r="V1079" s="721"/>
    </row>
    <row r="1080" spans="1:22" x14ac:dyDescent="0.2">
      <c r="A1080" s="737" t="str">
        <f t="shared" si="63"/>
        <v>VIII2018 * Nespecifikováno</v>
      </c>
      <c r="B1080" s="977" t="s">
        <v>1644</v>
      </c>
      <c r="C1080" s="973">
        <v>0</v>
      </c>
      <c r="D1080" s="973" t="s">
        <v>258</v>
      </c>
      <c r="E1080" s="978">
        <v>52594318</v>
      </c>
      <c r="F1080" s="978">
        <v>68645</v>
      </c>
      <c r="G1080" s="887" t="str">
        <f t="shared" si="64"/>
        <v>08</v>
      </c>
      <c r="H1080" s="867" t="str">
        <f t="shared" si="65"/>
        <v>2018</v>
      </c>
      <c r="I1080" s="867" t="str">
        <f>VLOOKUP(G1080,ZemeData!$B$537:$C$548,2,0)</f>
        <v>VIII</v>
      </c>
      <c r="J1080" s="867" t="str">
        <f>VLOOKUP(D1080,ZemeData!$E$524:$F$533,2,0)</f>
        <v xml:space="preserve"> * Nespecifikováno</v>
      </c>
      <c r="K1080" s="868"/>
      <c r="L1080" s="888" t="str">
        <f t="shared" si="66"/>
        <v>VIII2018 * Nespecifikováno</v>
      </c>
      <c r="M1080" s="979" t="s">
        <v>1644</v>
      </c>
      <c r="N1080" s="963">
        <v>0</v>
      </c>
      <c r="O1080" s="963" t="s">
        <v>258</v>
      </c>
      <c r="P1080" s="950">
        <v>17279261</v>
      </c>
      <c r="Q1080" s="950">
        <v>15180</v>
      </c>
      <c r="R1080" s="739" t="str">
        <f t="shared" si="67"/>
        <v>08</v>
      </c>
      <c r="S1080" s="695" t="str">
        <f t="shared" si="68"/>
        <v>2018</v>
      </c>
      <c r="T1080" s="695" t="str">
        <f>VLOOKUP(R1080,ZemeData!$B$537:$C$548,2,0)</f>
        <v>VIII</v>
      </c>
      <c r="U1080" s="695" t="str">
        <f>VLOOKUP(O1080,ZemeData!$B$524:$C$533,2,0)</f>
        <v xml:space="preserve"> * Nespecifikováno</v>
      </c>
      <c r="V1080" s="721"/>
    </row>
    <row r="1081" spans="1:22" x14ac:dyDescent="0.2">
      <c r="A1081" s="737" t="str">
        <f t="shared" si="63"/>
        <v>VIII2018 ** Státy ESVO</v>
      </c>
      <c r="B1081" s="977" t="s">
        <v>1644</v>
      </c>
      <c r="C1081" s="973">
        <v>2</v>
      </c>
      <c r="D1081" s="973" t="s">
        <v>254</v>
      </c>
      <c r="E1081" s="978">
        <v>27895056</v>
      </c>
      <c r="F1081" s="978">
        <v>166743</v>
      </c>
      <c r="G1081" s="887" t="str">
        <f t="shared" si="64"/>
        <v>08</v>
      </c>
      <c r="H1081" s="867" t="str">
        <f t="shared" si="65"/>
        <v>2018</v>
      </c>
      <c r="I1081" s="867" t="str">
        <f>VLOOKUP(G1081,ZemeData!$B$537:$C$548,2,0)</f>
        <v>VIII</v>
      </c>
      <c r="J1081" s="867" t="str">
        <f>VLOOKUP(D1081,ZemeData!$E$524:$F$533,2,0)</f>
        <v xml:space="preserve"> ** Státy ESVO</v>
      </c>
      <c r="K1081" s="868"/>
      <c r="L1081" s="888" t="str">
        <f t="shared" si="66"/>
        <v>VIII2018 ** Státy ESVO</v>
      </c>
      <c r="M1081" s="979" t="s">
        <v>1644</v>
      </c>
      <c r="N1081" s="963">
        <v>2</v>
      </c>
      <c r="O1081" s="963" t="s">
        <v>254</v>
      </c>
      <c r="P1081" s="950">
        <v>41826580</v>
      </c>
      <c r="Q1081" s="950">
        <v>271625</v>
      </c>
      <c r="R1081" s="739" t="str">
        <f t="shared" si="67"/>
        <v>08</v>
      </c>
      <c r="S1081" s="695" t="str">
        <f t="shared" si="68"/>
        <v>2018</v>
      </c>
      <c r="T1081" s="695" t="str">
        <f>VLOOKUP(R1081,ZemeData!$B$537:$C$548,2,0)</f>
        <v>VIII</v>
      </c>
      <c r="U1081" s="695" t="str">
        <f>VLOOKUP(O1081,ZemeData!$B$524:$C$533,2,0)</f>
        <v xml:space="preserve"> ** Státy ESVO</v>
      </c>
      <c r="V1081" s="721"/>
    </row>
    <row r="1082" spans="1:22" x14ac:dyDescent="0.2">
      <c r="A1082" s="737" t="str">
        <f t="shared" si="63"/>
        <v>VIII2018 Dovoz ze zemí OECD</v>
      </c>
      <c r="B1082" s="977" t="s">
        <v>1644</v>
      </c>
      <c r="C1082" s="973">
        <v>4</v>
      </c>
      <c r="D1082" s="973" t="s">
        <v>255</v>
      </c>
      <c r="E1082" s="978">
        <v>4489733127</v>
      </c>
      <c r="F1082" s="978">
        <v>10299437</v>
      </c>
      <c r="G1082" s="887" t="str">
        <f t="shared" si="64"/>
        <v>08</v>
      </c>
      <c r="H1082" s="867" t="str">
        <f t="shared" si="65"/>
        <v>2018</v>
      </c>
      <c r="I1082" s="867" t="str">
        <f>VLOOKUP(G1082,ZemeData!$B$537:$C$548,2,0)</f>
        <v>VIII</v>
      </c>
      <c r="J1082" s="867" t="str">
        <f>VLOOKUP(D1082,ZemeData!$E$524:$F$533,2,0)</f>
        <v xml:space="preserve"> Dovoz ze zemí OECD</v>
      </c>
      <c r="K1082" s="868"/>
      <c r="L1082" s="888" t="str">
        <f t="shared" si="66"/>
        <v>VIII2018 Vývoz do zemí OECD</v>
      </c>
      <c r="M1082" s="979" t="s">
        <v>1644</v>
      </c>
      <c r="N1082" s="963">
        <v>4</v>
      </c>
      <c r="O1082" s="963" t="s">
        <v>255</v>
      </c>
      <c r="P1082" s="950">
        <v>5769025570</v>
      </c>
      <c r="Q1082" s="950">
        <v>13356064</v>
      </c>
      <c r="R1082" s="739" t="str">
        <f t="shared" si="67"/>
        <v>08</v>
      </c>
      <c r="S1082" s="695" t="str">
        <f t="shared" si="68"/>
        <v>2018</v>
      </c>
      <c r="T1082" s="695" t="str">
        <f>VLOOKUP(R1082,ZemeData!$B$537:$C$548,2,0)</f>
        <v>VIII</v>
      </c>
      <c r="U1082" s="695" t="str">
        <f>VLOOKUP(O1082,ZemeData!$B$524:$C$533,2,0)</f>
        <v xml:space="preserve"> Vývoz do zemí OECD</v>
      </c>
      <c r="V1082" s="721"/>
    </row>
    <row r="1083" spans="1:22" x14ac:dyDescent="0.2">
      <c r="A1083" s="737" t="str">
        <f t="shared" ref="A1083:A1133" si="69">CONCATENATE(I1083,H1083,J1083)</f>
        <v>VIII2018 * Ostatní */</v>
      </c>
      <c r="B1083" s="977" t="s">
        <v>1644</v>
      </c>
      <c r="C1083" s="973">
        <v>8</v>
      </c>
      <c r="D1083" s="973" t="s">
        <v>259</v>
      </c>
      <c r="E1083" s="978">
        <v>137044391</v>
      </c>
      <c r="F1083" s="978">
        <v>2291299</v>
      </c>
      <c r="G1083" s="887" t="str">
        <f t="shared" ref="G1083:G1132" si="70">LEFT(B1083,2)</f>
        <v>08</v>
      </c>
      <c r="H1083" s="867" t="str">
        <f t="shared" ref="H1083:H1133" si="71">RIGHT(B1083,4)</f>
        <v>2018</v>
      </c>
      <c r="I1083" s="867" t="str">
        <f>VLOOKUP(G1083,ZemeData!$B$537:$C$548,2,0)</f>
        <v>VIII</v>
      </c>
      <c r="J1083" s="867" t="str">
        <f>VLOOKUP(D1083,ZemeData!$E$524:$F$533,2,0)</f>
        <v xml:space="preserve"> * Ostatní */</v>
      </c>
      <c r="K1083" s="868"/>
      <c r="L1083" s="888" t="str">
        <f t="shared" ref="L1083:L1133" si="72">CONCATENATE(T1083,S1083,U1083)</f>
        <v>VIII2018 * Ostatní */</v>
      </c>
      <c r="M1083" s="979" t="s">
        <v>1644</v>
      </c>
      <c r="N1083" s="963">
        <v>8</v>
      </c>
      <c r="O1083" s="963" t="s">
        <v>259</v>
      </c>
      <c r="P1083" s="950">
        <v>47250046</v>
      </c>
      <c r="Q1083" s="950">
        <v>229660</v>
      </c>
      <c r="R1083" s="739" t="str">
        <f t="shared" ref="R1083:R1133" si="73">LEFT(M1083,2)</f>
        <v>08</v>
      </c>
      <c r="S1083" s="695" t="str">
        <f t="shared" ref="S1083:S1133" si="74">RIGHT(M1083,4)</f>
        <v>2018</v>
      </c>
      <c r="T1083" s="695" t="str">
        <f>VLOOKUP(R1083,ZemeData!$B$537:$C$548,2,0)</f>
        <v>VIII</v>
      </c>
      <c r="U1083" s="695" t="str">
        <f>VLOOKUP(O1083,ZemeData!$B$524:$C$533,2,0)</f>
        <v xml:space="preserve"> * Ostatní */</v>
      </c>
      <c r="V1083" s="721"/>
    </row>
    <row r="1084" spans="1:22" ht="25.5" x14ac:dyDescent="0.2">
      <c r="A1084" s="737" t="str">
        <f t="shared" si="69"/>
        <v>VIII2018 * Rozvojové země</v>
      </c>
      <c r="B1084" s="977" t="s">
        <v>1644</v>
      </c>
      <c r="C1084" s="973">
        <v>10</v>
      </c>
      <c r="D1084" s="973" t="s">
        <v>260</v>
      </c>
      <c r="E1084" s="978">
        <v>178762117</v>
      </c>
      <c r="F1084" s="978">
        <v>1264717</v>
      </c>
      <c r="G1084" s="887" t="str">
        <f t="shared" si="70"/>
        <v>08</v>
      </c>
      <c r="H1084" s="867" t="str">
        <f t="shared" si="71"/>
        <v>2018</v>
      </c>
      <c r="I1084" s="867" t="str">
        <f>VLOOKUP(G1084,ZemeData!$B$537:$C$548,2,0)</f>
        <v>VIII</v>
      </c>
      <c r="J1084" s="867" t="str">
        <f>VLOOKUP(D1084,ZemeData!$E$524:$F$533,2,0)</f>
        <v xml:space="preserve"> * Rozvojové země</v>
      </c>
      <c r="K1084" s="868"/>
      <c r="L1084" s="888" t="str">
        <f t="shared" si="72"/>
        <v>VIII2018 * Rozvojové země</v>
      </c>
      <c r="M1084" s="979" t="s">
        <v>1644</v>
      </c>
      <c r="N1084" s="963">
        <v>10</v>
      </c>
      <c r="O1084" s="963" t="s">
        <v>260</v>
      </c>
      <c r="P1084" s="950">
        <v>97133986</v>
      </c>
      <c r="Q1084" s="950">
        <v>665036</v>
      </c>
      <c r="R1084" s="739" t="str">
        <f t="shared" si="73"/>
        <v>08</v>
      </c>
      <c r="S1084" s="695" t="str">
        <f t="shared" si="74"/>
        <v>2018</v>
      </c>
      <c r="T1084" s="695" t="str">
        <f>VLOOKUP(R1084,ZemeData!$B$537:$C$548,2,0)</f>
        <v>VIII</v>
      </c>
      <c r="U1084" s="695" t="str">
        <f>VLOOKUP(O1084,ZemeData!$B$524:$C$533,2,0)</f>
        <v xml:space="preserve"> * Rozvojové země</v>
      </c>
      <c r="V1084" s="721"/>
    </row>
    <row r="1085" spans="1:22" ht="25.5" x14ac:dyDescent="0.2">
      <c r="A1085" s="737" t="str">
        <f t="shared" si="69"/>
        <v>VIII2018 ** Ostatní státy s vyspělou</v>
      </c>
      <c r="B1085" s="977" t="s">
        <v>1644</v>
      </c>
      <c r="C1085" s="973">
        <v>32</v>
      </c>
      <c r="D1085" s="973" t="s">
        <v>256</v>
      </c>
      <c r="E1085" s="978">
        <v>172456891</v>
      </c>
      <c r="F1085" s="978">
        <v>849564</v>
      </c>
      <c r="G1085" s="887" t="str">
        <f t="shared" si="70"/>
        <v>08</v>
      </c>
      <c r="H1085" s="867" t="str">
        <f t="shared" si="71"/>
        <v>2018</v>
      </c>
      <c r="I1085" s="867" t="str">
        <f>VLOOKUP(G1085,ZemeData!$B$537:$C$548,2,0)</f>
        <v>VIII</v>
      </c>
      <c r="J1085" s="867" t="str">
        <f>VLOOKUP(D1085,ZemeData!$E$524:$F$533,2,0)</f>
        <v xml:space="preserve"> ** Ostatní státy s vyspělou</v>
      </c>
      <c r="K1085" s="868"/>
      <c r="L1085" s="888" t="str">
        <f t="shared" si="72"/>
        <v>VIII2018 ** Ostatní státy s vyspělou</v>
      </c>
      <c r="M1085" s="979" t="s">
        <v>1644</v>
      </c>
      <c r="N1085" s="963">
        <v>32</v>
      </c>
      <c r="O1085" s="963" t="s">
        <v>256</v>
      </c>
      <c r="P1085" s="950">
        <v>109259816</v>
      </c>
      <c r="Q1085" s="950">
        <v>798035</v>
      </c>
      <c r="R1085" s="739" t="str">
        <f t="shared" si="73"/>
        <v>08</v>
      </c>
      <c r="S1085" s="695" t="str">
        <f t="shared" si="74"/>
        <v>2018</v>
      </c>
      <c r="T1085" s="695" t="str">
        <f>VLOOKUP(R1085,ZemeData!$B$537:$C$548,2,0)</f>
        <v>VIII</v>
      </c>
      <c r="U1085" s="695" t="str">
        <f>VLOOKUP(O1085,ZemeData!$B$524:$C$533,2,0)</f>
        <v xml:space="preserve"> ** Ostatní státy s vyspělou</v>
      </c>
      <c r="V1085" s="721"/>
    </row>
    <row r="1086" spans="1:22" ht="51" x14ac:dyDescent="0.2">
      <c r="A1086" s="737" t="str">
        <f t="shared" si="69"/>
        <v xml:space="preserve">VIII2018 * Společenství </v>
      </c>
      <c r="B1086" s="977" t="s">
        <v>1644</v>
      </c>
      <c r="C1086" s="973">
        <v>55</v>
      </c>
      <c r="D1086" s="973" t="s">
        <v>1701</v>
      </c>
      <c r="E1086" s="978">
        <v>1950428732</v>
      </c>
      <c r="F1086" s="978">
        <v>853132</v>
      </c>
      <c r="G1086" s="887" t="str">
        <f t="shared" si="70"/>
        <v>08</v>
      </c>
      <c r="H1086" s="867" t="str">
        <f t="shared" si="71"/>
        <v>2018</v>
      </c>
      <c r="I1086" s="867" t="str">
        <f>VLOOKUP(G1086,ZemeData!$B$537:$C$548,2,0)</f>
        <v>VIII</v>
      </c>
      <c r="J1086" s="867" t="str">
        <f>VLOOKUP(D1086,ZemeData!$E$524:$F$533,2,0)</f>
        <v xml:space="preserve"> * Společenství </v>
      </c>
      <c r="K1086" s="868"/>
      <c r="L1086" s="888" t="str">
        <f t="shared" si="72"/>
        <v xml:space="preserve">VIII2018 * Společenství </v>
      </c>
      <c r="M1086" s="979" t="s">
        <v>1644</v>
      </c>
      <c r="N1086" s="963">
        <v>55</v>
      </c>
      <c r="O1086" s="963" t="s">
        <v>1701</v>
      </c>
      <c r="P1086" s="950">
        <v>109709704</v>
      </c>
      <c r="Q1086" s="950">
        <v>623379</v>
      </c>
      <c r="R1086" s="739" t="str">
        <f t="shared" si="73"/>
        <v>08</v>
      </c>
      <c r="S1086" s="695" t="str">
        <f t="shared" si="74"/>
        <v>2018</v>
      </c>
      <c r="T1086" s="695" t="str">
        <f>VLOOKUP(R1086,ZemeData!$B$537:$C$548,2,0)</f>
        <v>VIII</v>
      </c>
      <c r="U1086" s="695" t="str">
        <f>VLOOKUP(O1086,ZemeData!$B$524:$C$533,2,0)</f>
        <v xml:space="preserve"> * Společenství </v>
      </c>
      <c r="V1086" s="721"/>
    </row>
    <row r="1087" spans="1:22" x14ac:dyDescent="0.2">
      <c r="A1087" s="737" t="str">
        <f t="shared" si="69"/>
        <v>VIII2018 ** Státy EU 28</v>
      </c>
      <c r="B1087" s="977" t="s">
        <v>1644</v>
      </c>
      <c r="C1087" s="973">
        <v>56</v>
      </c>
      <c r="D1087" s="973" t="s">
        <v>257</v>
      </c>
      <c r="E1087" s="978">
        <v>4366158767</v>
      </c>
      <c r="F1087" s="978">
        <v>9210150</v>
      </c>
      <c r="G1087" s="887" t="str">
        <f t="shared" si="70"/>
        <v>08</v>
      </c>
      <c r="H1087" s="867" t="str">
        <f t="shared" si="71"/>
        <v>2018</v>
      </c>
      <c r="I1087" s="867" t="str">
        <f>VLOOKUP(G1087,ZemeData!$B$537:$C$548,2,0)</f>
        <v>VIII</v>
      </c>
      <c r="J1087" s="867" t="str">
        <f>VLOOKUP(D1087,ZemeData!$E$524:$F$533,2,0)</f>
        <v xml:space="preserve"> ** Státy EU 28</v>
      </c>
      <c r="K1087" s="868"/>
      <c r="L1087" s="888" t="str">
        <f t="shared" si="72"/>
        <v>VIII2018 ** Státy EU 28</v>
      </c>
      <c r="M1087" s="979" t="s">
        <v>1644</v>
      </c>
      <c r="N1087" s="963">
        <v>56</v>
      </c>
      <c r="O1087" s="963" t="s">
        <v>257</v>
      </c>
      <c r="P1087" s="950">
        <v>5769025044</v>
      </c>
      <c r="Q1087" s="950">
        <v>12699981</v>
      </c>
      <c r="R1087" s="739" t="str">
        <f t="shared" si="73"/>
        <v>08</v>
      </c>
      <c r="S1087" s="695" t="str">
        <f t="shared" si="74"/>
        <v>2018</v>
      </c>
      <c r="T1087" s="695" t="str">
        <f>VLOOKUP(R1087,ZemeData!$B$537:$C$548,2,0)</f>
        <v>VIII</v>
      </c>
      <c r="U1087" s="695" t="str">
        <f>VLOOKUP(O1087,ZemeData!$B$524:$C$533,2,0)</f>
        <v xml:space="preserve"> ** Státy EU 28</v>
      </c>
      <c r="V1087" s="721"/>
    </row>
    <row r="1088" spans="1:22" ht="25.5" x14ac:dyDescent="0.2">
      <c r="A1088" s="737" t="str">
        <f t="shared" si="69"/>
        <v xml:space="preserve">VIII2018 * Státy s vyspělou tržní  </v>
      </c>
      <c r="B1088" s="977" t="s">
        <v>1644</v>
      </c>
      <c r="C1088" s="973">
        <v>58</v>
      </c>
      <c r="D1088" s="973" t="s">
        <v>262</v>
      </c>
      <c r="E1088" s="978">
        <v>4566510714</v>
      </c>
      <c r="F1088" s="978">
        <v>10226457</v>
      </c>
      <c r="G1088" s="887" t="str">
        <f t="shared" si="70"/>
        <v>08</v>
      </c>
      <c r="H1088" s="867" t="str">
        <f t="shared" si="71"/>
        <v>2018</v>
      </c>
      <c r="I1088" s="867" t="str">
        <f>VLOOKUP(G1088,ZemeData!$B$537:$C$548,2,0)</f>
        <v>VIII</v>
      </c>
      <c r="J1088" s="867" t="str">
        <f>VLOOKUP(D1088,ZemeData!$E$524:$F$533,2,0)</f>
        <v xml:space="preserve"> * Státy s vyspělou tržní  </v>
      </c>
      <c r="K1088" s="868"/>
      <c r="L1088" s="888" t="str">
        <f t="shared" si="72"/>
        <v xml:space="preserve">VIII2018 * Státy s vyspělou tržní  </v>
      </c>
      <c r="M1088" s="979" t="s">
        <v>1644</v>
      </c>
      <c r="N1088" s="963">
        <v>58</v>
      </c>
      <c r="O1088" s="963" t="s">
        <v>262</v>
      </c>
      <c r="P1088" s="950">
        <v>5920111440</v>
      </c>
      <c r="Q1088" s="950">
        <v>13769641</v>
      </c>
      <c r="R1088" s="739" t="str">
        <f t="shared" si="73"/>
        <v>08</v>
      </c>
      <c r="S1088" s="695" t="str">
        <f t="shared" si="74"/>
        <v>2018</v>
      </c>
      <c r="T1088" s="695" t="str">
        <f>VLOOKUP(R1088,ZemeData!$B$537:$C$548,2,0)</f>
        <v>VIII</v>
      </c>
      <c r="U1088" s="695" t="str">
        <f>VLOOKUP(O1088,ZemeData!$B$524:$C$533,2,0)</f>
        <v xml:space="preserve"> * Státy s vyspělou tržní  </v>
      </c>
      <c r="V1088" s="721"/>
    </row>
    <row r="1089" spans="1:22" ht="25.5" x14ac:dyDescent="0.2">
      <c r="A1089" s="737" t="str">
        <f t="shared" si="69"/>
        <v xml:space="preserve">VIII2018 * Státy s </v>
      </c>
      <c r="B1089" s="977" t="s">
        <v>1644</v>
      </c>
      <c r="C1089" s="973">
        <v>59</v>
      </c>
      <c r="D1089" s="973" t="s">
        <v>263</v>
      </c>
      <c r="E1089" s="978">
        <v>37679505</v>
      </c>
      <c r="F1089" s="978">
        <v>80419</v>
      </c>
      <c r="G1089" s="887" t="str">
        <f t="shared" si="70"/>
        <v>08</v>
      </c>
      <c r="H1089" s="867" t="str">
        <f t="shared" si="71"/>
        <v>2018</v>
      </c>
      <c r="I1089" s="867" t="str">
        <f>VLOOKUP(G1089,ZemeData!$B$537:$C$548,2,0)</f>
        <v>VIII</v>
      </c>
      <c r="J1089" s="867" t="str">
        <f>VLOOKUP(D1089,ZemeData!$E$524:$F$533,2,0)</f>
        <v xml:space="preserve"> * Státy s </v>
      </c>
      <c r="K1089" s="868"/>
      <c r="L1089" s="888" t="str">
        <f t="shared" si="72"/>
        <v xml:space="preserve">VIII2018 * Státy s </v>
      </c>
      <c r="M1089" s="979" t="s">
        <v>1644</v>
      </c>
      <c r="N1089" s="963">
        <v>59</v>
      </c>
      <c r="O1089" s="963" t="s">
        <v>263</v>
      </c>
      <c r="P1089" s="950">
        <v>47045405</v>
      </c>
      <c r="Q1089" s="950">
        <v>100822</v>
      </c>
      <c r="R1089" s="739" t="str">
        <f t="shared" si="73"/>
        <v>08</v>
      </c>
      <c r="S1089" s="695" t="str">
        <f t="shared" si="74"/>
        <v>2018</v>
      </c>
      <c r="T1089" s="695" t="str">
        <f>VLOOKUP(R1089,ZemeData!$B$537:$C$548,2,0)</f>
        <v>VIII</v>
      </c>
      <c r="U1089" s="695" t="str">
        <f>VLOOKUP(O1089,ZemeData!$B$524:$C$533,2,0)</f>
        <v xml:space="preserve"> * Státy s </v>
      </c>
      <c r="V1089" s="721"/>
    </row>
    <row r="1090" spans="1:22" x14ac:dyDescent="0.2">
      <c r="A1090" s="737" t="str">
        <f t="shared" si="69"/>
        <v>IX2018 * Nespecifikováno</v>
      </c>
      <c r="B1090" s="977" t="s">
        <v>1645</v>
      </c>
      <c r="C1090" s="973">
        <v>0</v>
      </c>
      <c r="D1090" s="973" t="s">
        <v>258</v>
      </c>
      <c r="E1090" s="978">
        <v>42754967</v>
      </c>
      <c r="F1090" s="978">
        <v>66384</v>
      </c>
      <c r="G1090" s="887" t="str">
        <f t="shared" si="70"/>
        <v>09</v>
      </c>
      <c r="H1090" s="867" t="str">
        <f t="shared" si="71"/>
        <v>2018</v>
      </c>
      <c r="I1090" s="867" t="str">
        <f>VLOOKUP(G1090,ZemeData!$B$537:$C$548,2,0)</f>
        <v>IX</v>
      </c>
      <c r="J1090" s="867" t="str">
        <f>VLOOKUP(D1090,ZemeData!$E$524:$F$533,2,0)</f>
        <v xml:space="preserve"> * Nespecifikováno</v>
      </c>
      <c r="K1090" s="868"/>
      <c r="L1090" s="888" t="str">
        <f t="shared" si="72"/>
        <v>IX2018 * Nespecifikováno</v>
      </c>
      <c r="M1090" s="979" t="s">
        <v>1645</v>
      </c>
      <c r="N1090" s="963">
        <v>0</v>
      </c>
      <c r="O1090" s="963" t="s">
        <v>258</v>
      </c>
      <c r="P1090" s="950">
        <v>17692263</v>
      </c>
      <c r="Q1090" s="950">
        <v>14617</v>
      </c>
      <c r="R1090" s="739" t="str">
        <f t="shared" si="73"/>
        <v>09</v>
      </c>
      <c r="S1090" s="695" t="str">
        <f t="shared" si="74"/>
        <v>2018</v>
      </c>
      <c r="T1090" s="695" t="str">
        <f>VLOOKUP(R1090,ZemeData!$B$537:$C$548,2,0)</f>
        <v>IX</v>
      </c>
      <c r="U1090" s="695" t="str">
        <f>VLOOKUP(O1090,ZemeData!$B$524:$C$533,2,0)</f>
        <v xml:space="preserve"> * Nespecifikováno</v>
      </c>
      <c r="V1090" s="721"/>
    </row>
    <row r="1091" spans="1:22" x14ac:dyDescent="0.2">
      <c r="A1091" s="737" t="str">
        <f t="shared" si="69"/>
        <v>IX2018 ** Státy ESVO</v>
      </c>
      <c r="B1091" s="977" t="s">
        <v>1645</v>
      </c>
      <c r="C1091" s="973">
        <v>2</v>
      </c>
      <c r="D1091" s="973" t="s">
        <v>254</v>
      </c>
      <c r="E1091" s="978">
        <v>28328108</v>
      </c>
      <c r="F1091" s="978">
        <v>172901</v>
      </c>
      <c r="G1091" s="887" t="str">
        <f t="shared" si="70"/>
        <v>09</v>
      </c>
      <c r="H1091" s="867" t="str">
        <f t="shared" si="71"/>
        <v>2018</v>
      </c>
      <c r="I1091" s="867" t="str">
        <f>VLOOKUP(G1091,ZemeData!$B$537:$C$548,2,0)</f>
        <v>IX</v>
      </c>
      <c r="J1091" s="867" t="str">
        <f>VLOOKUP(D1091,ZemeData!$E$524:$F$533,2,0)</f>
        <v xml:space="preserve"> ** Státy ESVO</v>
      </c>
      <c r="K1091" s="868"/>
      <c r="L1091" s="888" t="str">
        <f t="shared" si="72"/>
        <v>IX2018 ** Státy ESVO</v>
      </c>
      <c r="M1091" s="979" t="s">
        <v>1645</v>
      </c>
      <c r="N1091" s="963">
        <v>2</v>
      </c>
      <c r="O1091" s="963" t="s">
        <v>254</v>
      </c>
      <c r="P1091" s="950">
        <v>42102504</v>
      </c>
      <c r="Q1091" s="950">
        <v>289270</v>
      </c>
      <c r="R1091" s="739" t="str">
        <f t="shared" si="73"/>
        <v>09</v>
      </c>
      <c r="S1091" s="695" t="str">
        <f t="shared" si="74"/>
        <v>2018</v>
      </c>
      <c r="T1091" s="695" t="str">
        <f>VLOOKUP(R1091,ZemeData!$B$537:$C$548,2,0)</f>
        <v>IX</v>
      </c>
      <c r="U1091" s="695" t="str">
        <f>VLOOKUP(O1091,ZemeData!$B$524:$C$533,2,0)</f>
        <v xml:space="preserve"> ** Státy ESVO</v>
      </c>
      <c r="V1091" s="721"/>
    </row>
    <row r="1092" spans="1:22" x14ac:dyDescent="0.2">
      <c r="A1092" s="737" t="str">
        <f t="shared" si="69"/>
        <v>IX2018 Dovoz ze zemí OECD</v>
      </c>
      <c r="B1092" s="977" t="s">
        <v>1645</v>
      </c>
      <c r="C1092" s="973">
        <v>4</v>
      </c>
      <c r="D1092" s="973" t="s">
        <v>255</v>
      </c>
      <c r="E1092" s="978">
        <v>4429914178</v>
      </c>
      <c r="F1092" s="978">
        <v>10669264</v>
      </c>
      <c r="G1092" s="887" t="str">
        <f t="shared" si="70"/>
        <v>09</v>
      </c>
      <c r="H1092" s="867" t="str">
        <f t="shared" si="71"/>
        <v>2018</v>
      </c>
      <c r="I1092" s="867" t="str">
        <f>VLOOKUP(G1092,ZemeData!$B$537:$C$548,2,0)</f>
        <v>IX</v>
      </c>
      <c r="J1092" s="867" t="str">
        <f>VLOOKUP(D1092,ZemeData!$E$524:$F$533,2,0)</f>
        <v xml:space="preserve"> Dovoz ze zemí OECD</v>
      </c>
      <c r="K1092" s="868"/>
      <c r="L1092" s="888" t="str">
        <f t="shared" si="72"/>
        <v>IX2018 Vývoz do zemí OECD</v>
      </c>
      <c r="M1092" s="979" t="s">
        <v>1645</v>
      </c>
      <c r="N1092" s="963">
        <v>4</v>
      </c>
      <c r="O1092" s="963" t="s">
        <v>255</v>
      </c>
      <c r="P1092" s="950">
        <v>5584372317</v>
      </c>
      <c r="Q1092" s="950">
        <v>14843303</v>
      </c>
      <c r="R1092" s="739" t="str">
        <f t="shared" si="73"/>
        <v>09</v>
      </c>
      <c r="S1092" s="695" t="str">
        <f t="shared" si="74"/>
        <v>2018</v>
      </c>
      <c r="T1092" s="695" t="str">
        <f>VLOOKUP(R1092,ZemeData!$B$537:$C$548,2,0)</f>
        <v>IX</v>
      </c>
      <c r="U1092" s="695" t="str">
        <f>VLOOKUP(O1092,ZemeData!$B$524:$C$533,2,0)</f>
        <v xml:space="preserve"> Vývoz do zemí OECD</v>
      </c>
      <c r="V1092" s="721"/>
    </row>
    <row r="1093" spans="1:22" x14ac:dyDescent="0.2">
      <c r="A1093" s="737" t="str">
        <f t="shared" si="69"/>
        <v>IX2018 * Ostatní */</v>
      </c>
      <c r="B1093" s="977" t="s">
        <v>1645</v>
      </c>
      <c r="C1093" s="973">
        <v>8</v>
      </c>
      <c r="D1093" s="973" t="s">
        <v>259</v>
      </c>
      <c r="E1093" s="978">
        <v>122081557</v>
      </c>
      <c r="F1093" s="978">
        <v>2325636</v>
      </c>
      <c r="G1093" s="887" t="str">
        <f t="shared" si="70"/>
        <v>09</v>
      </c>
      <c r="H1093" s="867" t="str">
        <f t="shared" si="71"/>
        <v>2018</v>
      </c>
      <c r="I1093" s="867" t="str">
        <f>VLOOKUP(G1093,ZemeData!$B$537:$C$548,2,0)</f>
        <v>IX</v>
      </c>
      <c r="J1093" s="867" t="str">
        <f>VLOOKUP(D1093,ZemeData!$E$524:$F$533,2,0)</f>
        <v xml:space="preserve"> * Ostatní */</v>
      </c>
      <c r="K1093" s="868"/>
      <c r="L1093" s="888" t="str">
        <f t="shared" si="72"/>
        <v>IX2018 * Ostatní */</v>
      </c>
      <c r="M1093" s="979" t="s">
        <v>1645</v>
      </c>
      <c r="N1093" s="963">
        <v>8</v>
      </c>
      <c r="O1093" s="963" t="s">
        <v>259</v>
      </c>
      <c r="P1093" s="950">
        <v>38461274</v>
      </c>
      <c r="Q1093" s="950">
        <v>199433</v>
      </c>
      <c r="R1093" s="739" t="str">
        <f t="shared" si="73"/>
        <v>09</v>
      </c>
      <c r="S1093" s="695" t="str">
        <f t="shared" si="74"/>
        <v>2018</v>
      </c>
      <c r="T1093" s="695" t="str">
        <f>VLOOKUP(R1093,ZemeData!$B$537:$C$548,2,0)</f>
        <v>IX</v>
      </c>
      <c r="U1093" s="695" t="str">
        <f>VLOOKUP(O1093,ZemeData!$B$524:$C$533,2,0)</f>
        <v xml:space="preserve"> * Ostatní */</v>
      </c>
      <c r="V1093" s="721"/>
    </row>
    <row r="1094" spans="1:22" ht="25.5" x14ac:dyDescent="0.2">
      <c r="A1094" s="737" t="str">
        <f t="shared" si="69"/>
        <v>IX2018 * Rozvojové země</v>
      </c>
      <c r="B1094" s="977" t="s">
        <v>1645</v>
      </c>
      <c r="C1094" s="973">
        <v>10</v>
      </c>
      <c r="D1094" s="973" t="s">
        <v>260</v>
      </c>
      <c r="E1094" s="978">
        <v>230232110</v>
      </c>
      <c r="F1094" s="978">
        <v>1161289</v>
      </c>
      <c r="G1094" s="887" t="str">
        <f t="shared" si="70"/>
        <v>09</v>
      </c>
      <c r="H1094" s="867" t="str">
        <f t="shared" si="71"/>
        <v>2018</v>
      </c>
      <c r="I1094" s="867" t="str">
        <f>VLOOKUP(G1094,ZemeData!$B$537:$C$548,2,0)</f>
        <v>IX</v>
      </c>
      <c r="J1094" s="867" t="str">
        <f>VLOOKUP(D1094,ZemeData!$E$524:$F$533,2,0)</f>
        <v xml:space="preserve"> * Rozvojové země</v>
      </c>
      <c r="K1094" s="868"/>
      <c r="L1094" s="888" t="str">
        <f t="shared" si="72"/>
        <v>IX2018 * Rozvojové země</v>
      </c>
      <c r="M1094" s="979" t="s">
        <v>1645</v>
      </c>
      <c r="N1094" s="963">
        <v>10</v>
      </c>
      <c r="O1094" s="963" t="s">
        <v>260</v>
      </c>
      <c r="P1094" s="950">
        <v>90041921</v>
      </c>
      <c r="Q1094" s="950">
        <v>662771</v>
      </c>
      <c r="R1094" s="739" t="str">
        <f t="shared" si="73"/>
        <v>09</v>
      </c>
      <c r="S1094" s="695" t="str">
        <f t="shared" si="74"/>
        <v>2018</v>
      </c>
      <c r="T1094" s="695" t="str">
        <f>VLOOKUP(R1094,ZemeData!$B$537:$C$548,2,0)</f>
        <v>IX</v>
      </c>
      <c r="U1094" s="695" t="str">
        <f>VLOOKUP(O1094,ZemeData!$B$524:$C$533,2,0)</f>
        <v xml:space="preserve"> * Rozvojové země</v>
      </c>
      <c r="V1094" s="721"/>
    </row>
    <row r="1095" spans="1:22" ht="25.5" x14ac:dyDescent="0.2">
      <c r="A1095" s="737" t="str">
        <f t="shared" si="69"/>
        <v>IX2018 ** Ostatní státy s vyspělou</v>
      </c>
      <c r="B1095" s="977" t="s">
        <v>1645</v>
      </c>
      <c r="C1095" s="973">
        <v>32</v>
      </c>
      <c r="D1095" s="973" t="s">
        <v>256</v>
      </c>
      <c r="E1095" s="978">
        <v>145505778</v>
      </c>
      <c r="F1095" s="978">
        <v>949551</v>
      </c>
      <c r="G1095" s="887" t="str">
        <f t="shared" si="70"/>
        <v>09</v>
      </c>
      <c r="H1095" s="867" t="str">
        <f t="shared" si="71"/>
        <v>2018</v>
      </c>
      <c r="I1095" s="867" t="str">
        <f>VLOOKUP(G1095,ZemeData!$B$537:$C$548,2,0)</f>
        <v>IX</v>
      </c>
      <c r="J1095" s="867" t="str">
        <f>VLOOKUP(D1095,ZemeData!$E$524:$F$533,2,0)</f>
        <v xml:space="preserve"> ** Ostatní státy s vyspělou</v>
      </c>
      <c r="K1095" s="868"/>
      <c r="L1095" s="888" t="str">
        <f t="shared" si="72"/>
        <v>IX2018 ** Ostatní státy s vyspělou</v>
      </c>
      <c r="M1095" s="979" t="s">
        <v>1645</v>
      </c>
      <c r="N1095" s="963">
        <v>32</v>
      </c>
      <c r="O1095" s="963" t="s">
        <v>256</v>
      </c>
      <c r="P1095" s="950">
        <v>94796607</v>
      </c>
      <c r="Q1095" s="950">
        <v>760438</v>
      </c>
      <c r="R1095" s="739" t="str">
        <f t="shared" si="73"/>
        <v>09</v>
      </c>
      <c r="S1095" s="695" t="str">
        <f t="shared" si="74"/>
        <v>2018</v>
      </c>
      <c r="T1095" s="695" t="str">
        <f>VLOOKUP(R1095,ZemeData!$B$537:$C$548,2,0)</f>
        <v>IX</v>
      </c>
      <c r="U1095" s="695" t="str">
        <f>VLOOKUP(O1095,ZemeData!$B$524:$C$533,2,0)</f>
        <v xml:space="preserve"> ** Ostatní státy s vyspělou</v>
      </c>
      <c r="V1095" s="721"/>
    </row>
    <row r="1096" spans="1:22" ht="51" x14ac:dyDescent="0.2">
      <c r="A1096" s="737" t="str">
        <f t="shared" si="69"/>
        <v xml:space="preserve">IX2018 * Společenství </v>
      </c>
      <c r="B1096" s="977" t="s">
        <v>1645</v>
      </c>
      <c r="C1096" s="973">
        <v>55</v>
      </c>
      <c r="D1096" s="973" t="s">
        <v>1701</v>
      </c>
      <c r="E1096" s="978">
        <v>1533937711</v>
      </c>
      <c r="F1096" s="978">
        <v>745345</v>
      </c>
      <c r="G1096" s="887" t="str">
        <f t="shared" si="70"/>
        <v>09</v>
      </c>
      <c r="H1096" s="867" t="str">
        <f t="shared" si="71"/>
        <v>2018</v>
      </c>
      <c r="I1096" s="867" t="str">
        <f>VLOOKUP(G1096,ZemeData!$B$537:$C$548,2,0)</f>
        <v>IX</v>
      </c>
      <c r="J1096" s="867" t="str">
        <f>VLOOKUP(D1096,ZemeData!$E$524:$F$533,2,0)</f>
        <v xml:space="preserve"> * Společenství </v>
      </c>
      <c r="K1096" s="868"/>
      <c r="L1096" s="888" t="str">
        <f t="shared" si="72"/>
        <v xml:space="preserve">IX2018 * Společenství </v>
      </c>
      <c r="M1096" s="979" t="s">
        <v>1645</v>
      </c>
      <c r="N1096" s="963">
        <v>55</v>
      </c>
      <c r="O1096" s="963" t="s">
        <v>1701</v>
      </c>
      <c r="P1096" s="950">
        <v>79122863</v>
      </c>
      <c r="Q1096" s="950">
        <v>547908</v>
      </c>
      <c r="R1096" s="739" t="str">
        <f t="shared" si="73"/>
        <v>09</v>
      </c>
      <c r="S1096" s="695" t="str">
        <f t="shared" si="74"/>
        <v>2018</v>
      </c>
      <c r="T1096" s="695" t="str">
        <f>VLOOKUP(R1096,ZemeData!$B$537:$C$548,2,0)</f>
        <v>IX</v>
      </c>
      <c r="U1096" s="695" t="str">
        <f>VLOOKUP(O1096,ZemeData!$B$524:$C$533,2,0)</f>
        <v xml:space="preserve"> * Společenství </v>
      </c>
      <c r="V1096" s="721"/>
    </row>
    <row r="1097" spans="1:22" x14ac:dyDescent="0.2">
      <c r="A1097" s="737" t="str">
        <f t="shared" si="69"/>
        <v>IX2018 ** Státy EU 28</v>
      </c>
      <c r="B1097" s="977" t="s">
        <v>1645</v>
      </c>
      <c r="C1097" s="973">
        <v>56</v>
      </c>
      <c r="D1097" s="973" t="s">
        <v>257</v>
      </c>
      <c r="E1097" s="978">
        <v>4319880948</v>
      </c>
      <c r="F1097" s="978">
        <v>9573744</v>
      </c>
      <c r="G1097" s="887" t="str">
        <f t="shared" si="70"/>
        <v>09</v>
      </c>
      <c r="H1097" s="867" t="str">
        <f t="shared" si="71"/>
        <v>2018</v>
      </c>
      <c r="I1097" s="867" t="str">
        <f>VLOOKUP(G1097,ZemeData!$B$537:$C$548,2,0)</f>
        <v>IX</v>
      </c>
      <c r="J1097" s="867" t="str">
        <f>VLOOKUP(D1097,ZemeData!$E$524:$F$533,2,0)</f>
        <v xml:space="preserve"> ** Státy EU 28</v>
      </c>
      <c r="K1097" s="868"/>
      <c r="L1097" s="888" t="str">
        <f t="shared" si="72"/>
        <v>IX2018 ** Státy EU 28</v>
      </c>
      <c r="M1097" s="979" t="s">
        <v>1645</v>
      </c>
      <c r="N1097" s="963">
        <v>56</v>
      </c>
      <c r="O1097" s="963" t="s">
        <v>257</v>
      </c>
      <c r="P1097" s="950">
        <v>5575967325</v>
      </c>
      <c r="Q1097" s="950">
        <v>14233558</v>
      </c>
      <c r="R1097" s="739" t="str">
        <f t="shared" si="73"/>
        <v>09</v>
      </c>
      <c r="S1097" s="695" t="str">
        <f t="shared" si="74"/>
        <v>2018</v>
      </c>
      <c r="T1097" s="695" t="str">
        <f>VLOOKUP(R1097,ZemeData!$B$537:$C$548,2,0)</f>
        <v>IX</v>
      </c>
      <c r="U1097" s="695" t="str">
        <f>VLOOKUP(O1097,ZemeData!$B$524:$C$533,2,0)</f>
        <v xml:space="preserve"> ** Státy EU 28</v>
      </c>
      <c r="V1097" s="721"/>
    </row>
    <row r="1098" spans="1:22" ht="25.5" x14ac:dyDescent="0.2">
      <c r="A1098" s="737" t="str">
        <f t="shared" si="69"/>
        <v xml:space="preserve">IX2018 * Státy s vyspělou tržní  </v>
      </c>
      <c r="B1098" s="977" t="s">
        <v>1645</v>
      </c>
      <c r="C1098" s="973">
        <v>58</v>
      </c>
      <c r="D1098" s="973" t="s">
        <v>262</v>
      </c>
      <c r="E1098" s="978">
        <v>4493714834</v>
      </c>
      <c r="F1098" s="978">
        <v>10696197</v>
      </c>
      <c r="G1098" s="887" t="str">
        <f t="shared" si="70"/>
        <v>09</v>
      </c>
      <c r="H1098" s="867" t="str">
        <f t="shared" si="71"/>
        <v>2018</v>
      </c>
      <c r="I1098" s="867" t="str">
        <f>VLOOKUP(G1098,ZemeData!$B$537:$C$548,2,0)</f>
        <v>IX</v>
      </c>
      <c r="J1098" s="867" t="str">
        <f>VLOOKUP(D1098,ZemeData!$E$524:$F$533,2,0)</f>
        <v xml:space="preserve"> * Státy s vyspělou tržní  </v>
      </c>
      <c r="K1098" s="868"/>
      <c r="L1098" s="888" t="str">
        <f t="shared" si="72"/>
        <v xml:space="preserve">IX2018 * Státy s vyspělou tržní  </v>
      </c>
      <c r="M1098" s="979" t="s">
        <v>1645</v>
      </c>
      <c r="N1098" s="963">
        <v>58</v>
      </c>
      <c r="O1098" s="963" t="s">
        <v>262</v>
      </c>
      <c r="P1098" s="950">
        <v>5712866436</v>
      </c>
      <c r="Q1098" s="950">
        <v>15283267</v>
      </c>
      <c r="R1098" s="739" t="str">
        <f t="shared" si="73"/>
        <v>09</v>
      </c>
      <c r="S1098" s="695" t="str">
        <f t="shared" si="74"/>
        <v>2018</v>
      </c>
      <c r="T1098" s="695" t="str">
        <f>VLOOKUP(R1098,ZemeData!$B$537:$C$548,2,0)</f>
        <v>IX</v>
      </c>
      <c r="U1098" s="695" t="str">
        <f>VLOOKUP(O1098,ZemeData!$B$524:$C$533,2,0)</f>
        <v xml:space="preserve"> * Státy s vyspělou tržní  </v>
      </c>
      <c r="V1098" s="721"/>
    </row>
    <row r="1099" spans="1:22" ht="25.5" x14ac:dyDescent="0.2">
      <c r="A1099" s="737" t="str">
        <f t="shared" si="69"/>
        <v xml:space="preserve">IX2018 * Státy s </v>
      </c>
      <c r="B1099" s="977" t="s">
        <v>1645</v>
      </c>
      <c r="C1099" s="973">
        <v>59</v>
      </c>
      <c r="D1099" s="973" t="s">
        <v>263</v>
      </c>
      <c r="E1099" s="978">
        <v>34835786</v>
      </c>
      <c r="F1099" s="978">
        <v>104831</v>
      </c>
      <c r="G1099" s="887" t="str">
        <f t="shared" si="70"/>
        <v>09</v>
      </c>
      <c r="H1099" s="867" t="str">
        <f t="shared" si="71"/>
        <v>2018</v>
      </c>
      <c r="I1099" s="867" t="str">
        <f>VLOOKUP(G1099,ZemeData!$B$537:$C$548,2,0)</f>
        <v>IX</v>
      </c>
      <c r="J1099" s="867" t="str">
        <f>VLOOKUP(D1099,ZemeData!$E$524:$F$533,2,0)</f>
        <v xml:space="preserve"> * Státy s </v>
      </c>
      <c r="K1099" s="868"/>
      <c r="L1099" s="888" t="str">
        <f t="shared" si="72"/>
        <v xml:space="preserve">IX2018 * Státy s </v>
      </c>
      <c r="M1099" s="979" t="s">
        <v>1645</v>
      </c>
      <c r="N1099" s="963">
        <v>59</v>
      </c>
      <c r="O1099" s="963" t="s">
        <v>263</v>
      </c>
      <c r="P1099" s="950">
        <v>42053696</v>
      </c>
      <c r="Q1099" s="950">
        <v>147466</v>
      </c>
      <c r="R1099" s="739" t="str">
        <f t="shared" si="73"/>
        <v>09</v>
      </c>
      <c r="S1099" s="695" t="str">
        <f t="shared" si="74"/>
        <v>2018</v>
      </c>
      <c r="T1099" s="695" t="str">
        <f>VLOOKUP(R1099,ZemeData!$B$537:$C$548,2,0)</f>
        <v>IX</v>
      </c>
      <c r="U1099" s="695" t="str">
        <f>VLOOKUP(O1099,ZemeData!$B$524:$C$533,2,0)</f>
        <v xml:space="preserve"> * Státy s </v>
      </c>
      <c r="V1099" s="721"/>
    </row>
    <row r="1100" spans="1:22" x14ac:dyDescent="0.2">
      <c r="A1100" s="737" t="str">
        <f t="shared" si="69"/>
        <v>X2018 * Nespecifikováno</v>
      </c>
      <c r="B1100" s="792" t="s">
        <v>1646</v>
      </c>
      <c r="C1100" s="793">
        <v>0</v>
      </c>
      <c r="D1100" s="793" t="s">
        <v>258</v>
      </c>
      <c r="E1100" s="980">
        <v>68564001</v>
      </c>
      <c r="F1100" s="981">
        <v>89570</v>
      </c>
      <c r="G1100" s="887" t="str">
        <f t="shared" si="70"/>
        <v>10</v>
      </c>
      <c r="H1100" s="867" t="str">
        <f t="shared" si="71"/>
        <v>2018</v>
      </c>
      <c r="I1100" s="867" t="str">
        <f>VLOOKUP(G1100,ZemeData!$B$537:$C$548,2,0)</f>
        <v>X</v>
      </c>
      <c r="J1100" s="867" t="str">
        <f>VLOOKUP(D1100,ZemeData!$E$524:$F$533,2,0)</f>
        <v xml:space="preserve"> * Nespecifikováno</v>
      </c>
      <c r="K1100" s="868"/>
      <c r="L1100" s="888" t="str">
        <f t="shared" si="72"/>
        <v>X2018 * Nespecifikováno</v>
      </c>
      <c r="M1100" s="979" t="s">
        <v>1646</v>
      </c>
      <c r="N1100" s="963">
        <v>0</v>
      </c>
      <c r="O1100" s="963" t="s">
        <v>258</v>
      </c>
      <c r="P1100" s="950">
        <v>15867683</v>
      </c>
      <c r="Q1100" s="950">
        <v>12976</v>
      </c>
      <c r="R1100" s="739" t="str">
        <f t="shared" si="73"/>
        <v>10</v>
      </c>
      <c r="S1100" s="695" t="str">
        <f t="shared" si="74"/>
        <v>2018</v>
      </c>
      <c r="T1100" s="695" t="str">
        <f>VLOOKUP(R1100,ZemeData!$B$537:$C$548,2,0)</f>
        <v>X</v>
      </c>
      <c r="U1100" s="695" t="str">
        <f>VLOOKUP(O1100,ZemeData!$B$524:$C$533,2,0)</f>
        <v xml:space="preserve"> * Nespecifikováno</v>
      </c>
      <c r="V1100" s="721"/>
    </row>
    <row r="1101" spans="1:22" x14ac:dyDescent="0.2">
      <c r="A1101" s="737" t="str">
        <f t="shared" si="69"/>
        <v>X2018 ** Státy ESVO</v>
      </c>
      <c r="B1101" s="792" t="s">
        <v>1646</v>
      </c>
      <c r="C1101" s="793">
        <v>2</v>
      </c>
      <c r="D1101" s="793" t="s">
        <v>254</v>
      </c>
      <c r="E1101" s="980">
        <v>27295096</v>
      </c>
      <c r="F1101" s="981">
        <v>191054</v>
      </c>
      <c r="G1101" s="887" t="str">
        <f t="shared" si="70"/>
        <v>10</v>
      </c>
      <c r="H1101" s="867" t="str">
        <f t="shared" si="71"/>
        <v>2018</v>
      </c>
      <c r="I1101" s="867" t="str">
        <f>VLOOKUP(G1101,ZemeData!$B$537:$C$548,2,0)</f>
        <v>X</v>
      </c>
      <c r="J1101" s="867" t="str">
        <f>VLOOKUP(D1101,ZemeData!$E$524:$F$533,2,0)</f>
        <v xml:space="preserve"> ** Státy ESVO</v>
      </c>
      <c r="K1101" s="868"/>
      <c r="L1101" s="888" t="str">
        <f t="shared" si="72"/>
        <v>X2018 ** Státy ESVO</v>
      </c>
      <c r="M1101" s="979" t="s">
        <v>1646</v>
      </c>
      <c r="N1101" s="963">
        <v>2</v>
      </c>
      <c r="O1101" s="963" t="s">
        <v>254</v>
      </c>
      <c r="P1101" s="950">
        <v>51337216</v>
      </c>
      <c r="Q1101" s="950">
        <v>351147</v>
      </c>
      <c r="R1101" s="739" t="str">
        <f t="shared" si="73"/>
        <v>10</v>
      </c>
      <c r="S1101" s="695" t="str">
        <f t="shared" si="74"/>
        <v>2018</v>
      </c>
      <c r="T1101" s="695" t="str">
        <f>VLOOKUP(R1101,ZemeData!$B$537:$C$548,2,0)</f>
        <v>X</v>
      </c>
      <c r="U1101" s="695" t="str">
        <f>VLOOKUP(O1101,ZemeData!$B$524:$C$533,2,0)</f>
        <v xml:space="preserve"> ** Státy ESVO</v>
      </c>
      <c r="V1101" s="721"/>
    </row>
    <row r="1102" spans="1:22" x14ac:dyDescent="0.2">
      <c r="A1102" s="737" t="str">
        <f t="shared" si="69"/>
        <v>X2018 Dovoz ze zemí OECD</v>
      </c>
      <c r="B1102" s="792" t="s">
        <v>1646</v>
      </c>
      <c r="C1102" s="793">
        <v>4</v>
      </c>
      <c r="D1102" s="793" t="s">
        <v>255</v>
      </c>
      <c r="E1102" s="980">
        <v>4954139838</v>
      </c>
      <c r="F1102" s="981">
        <v>12287356</v>
      </c>
      <c r="G1102" s="887" t="str">
        <f t="shared" si="70"/>
        <v>10</v>
      </c>
      <c r="H1102" s="867" t="str">
        <f t="shared" si="71"/>
        <v>2018</v>
      </c>
      <c r="I1102" s="867" t="str">
        <f>VLOOKUP(G1102,ZemeData!$B$537:$C$548,2,0)</f>
        <v>X</v>
      </c>
      <c r="J1102" s="867" t="str">
        <f>VLOOKUP(D1102,ZemeData!$E$524:$F$533,2,0)</f>
        <v xml:space="preserve"> Dovoz ze zemí OECD</v>
      </c>
      <c r="K1102" s="868"/>
      <c r="L1102" s="888" t="str">
        <f t="shared" si="72"/>
        <v>X2018 Vývoz do zemí OECD</v>
      </c>
      <c r="M1102" s="979" t="s">
        <v>1646</v>
      </c>
      <c r="N1102" s="963">
        <v>4</v>
      </c>
      <c r="O1102" s="963" t="s">
        <v>255</v>
      </c>
      <c r="P1102" s="950">
        <v>6400147444</v>
      </c>
      <c r="Q1102" s="950">
        <v>17025016</v>
      </c>
      <c r="R1102" s="739" t="str">
        <f t="shared" si="73"/>
        <v>10</v>
      </c>
      <c r="S1102" s="695" t="str">
        <f t="shared" si="74"/>
        <v>2018</v>
      </c>
      <c r="T1102" s="695" t="str">
        <f>VLOOKUP(R1102,ZemeData!$B$537:$C$548,2,0)</f>
        <v>X</v>
      </c>
      <c r="U1102" s="695" t="str">
        <f>VLOOKUP(O1102,ZemeData!$B$524:$C$533,2,0)</f>
        <v xml:space="preserve"> Vývoz do zemí OECD</v>
      </c>
      <c r="V1102" s="721"/>
    </row>
    <row r="1103" spans="1:22" x14ac:dyDescent="0.2">
      <c r="A1103" s="737" t="str">
        <f t="shared" si="69"/>
        <v>X2018 * Ostatní */</v>
      </c>
      <c r="B1103" s="792" t="s">
        <v>1646</v>
      </c>
      <c r="C1103" s="793">
        <v>8</v>
      </c>
      <c r="D1103" s="793" t="s">
        <v>259</v>
      </c>
      <c r="E1103" s="980">
        <v>159975483</v>
      </c>
      <c r="F1103" s="981">
        <v>3026291</v>
      </c>
      <c r="G1103" s="887" t="str">
        <f t="shared" si="70"/>
        <v>10</v>
      </c>
      <c r="H1103" s="867" t="str">
        <f t="shared" si="71"/>
        <v>2018</v>
      </c>
      <c r="I1103" s="867" t="str">
        <f>VLOOKUP(G1103,ZemeData!$B$537:$C$548,2,0)</f>
        <v>X</v>
      </c>
      <c r="J1103" s="867" t="str">
        <f>VLOOKUP(D1103,ZemeData!$E$524:$F$533,2,0)</f>
        <v xml:space="preserve"> * Ostatní */</v>
      </c>
      <c r="K1103" s="868"/>
      <c r="L1103" s="888" t="str">
        <f t="shared" si="72"/>
        <v>X2018 * Ostatní */</v>
      </c>
      <c r="M1103" s="979" t="s">
        <v>1646</v>
      </c>
      <c r="N1103" s="963">
        <v>8</v>
      </c>
      <c r="O1103" s="963" t="s">
        <v>259</v>
      </c>
      <c r="P1103" s="950">
        <v>61286129</v>
      </c>
      <c r="Q1103" s="950">
        <v>253830</v>
      </c>
      <c r="R1103" s="739" t="str">
        <f t="shared" si="73"/>
        <v>10</v>
      </c>
      <c r="S1103" s="695" t="str">
        <f t="shared" si="74"/>
        <v>2018</v>
      </c>
      <c r="T1103" s="695" t="str">
        <f>VLOOKUP(R1103,ZemeData!$B$537:$C$548,2,0)</f>
        <v>X</v>
      </c>
      <c r="U1103" s="695" t="str">
        <f>VLOOKUP(O1103,ZemeData!$B$524:$C$533,2,0)</f>
        <v xml:space="preserve"> * Ostatní */</v>
      </c>
      <c r="V1103" s="721"/>
    </row>
    <row r="1104" spans="1:22" x14ac:dyDescent="0.2">
      <c r="A1104" s="737" t="str">
        <f t="shared" si="69"/>
        <v>X2018 * Rozvojové země</v>
      </c>
      <c r="B1104" s="792" t="s">
        <v>1646</v>
      </c>
      <c r="C1104" s="793">
        <v>10</v>
      </c>
      <c r="D1104" s="793" t="s">
        <v>260</v>
      </c>
      <c r="E1104" s="980">
        <v>316849536</v>
      </c>
      <c r="F1104" s="981">
        <v>1326048</v>
      </c>
      <c r="G1104" s="887" t="str">
        <f t="shared" si="70"/>
        <v>10</v>
      </c>
      <c r="H1104" s="867" t="str">
        <f t="shared" si="71"/>
        <v>2018</v>
      </c>
      <c r="I1104" s="867" t="str">
        <f>VLOOKUP(G1104,ZemeData!$B$537:$C$548,2,0)</f>
        <v>X</v>
      </c>
      <c r="J1104" s="867" t="str">
        <f>VLOOKUP(D1104,ZemeData!$E$524:$F$533,2,0)</f>
        <v xml:space="preserve"> * Rozvojové země</v>
      </c>
      <c r="K1104" s="868"/>
      <c r="L1104" s="888" t="str">
        <f t="shared" si="72"/>
        <v>X2018 * Rozvojové země</v>
      </c>
      <c r="M1104" s="979" t="s">
        <v>1646</v>
      </c>
      <c r="N1104" s="963">
        <v>10</v>
      </c>
      <c r="O1104" s="963" t="s">
        <v>260</v>
      </c>
      <c r="P1104" s="950">
        <v>97256252</v>
      </c>
      <c r="Q1104" s="950">
        <v>742130</v>
      </c>
      <c r="R1104" s="739" t="str">
        <f t="shared" si="73"/>
        <v>10</v>
      </c>
      <c r="S1104" s="695" t="str">
        <f t="shared" si="74"/>
        <v>2018</v>
      </c>
      <c r="T1104" s="695" t="str">
        <f>VLOOKUP(R1104,ZemeData!$B$537:$C$548,2,0)</f>
        <v>X</v>
      </c>
      <c r="U1104" s="695" t="str">
        <f>VLOOKUP(O1104,ZemeData!$B$524:$C$533,2,0)</f>
        <v xml:space="preserve"> * Rozvojové země</v>
      </c>
      <c r="V1104" s="721"/>
    </row>
    <row r="1105" spans="1:22" x14ac:dyDescent="0.2">
      <c r="A1105" s="737" t="str">
        <f t="shared" si="69"/>
        <v>X2018 ** Ostatní státy s vyspělou</v>
      </c>
      <c r="B1105" s="792" t="s">
        <v>1646</v>
      </c>
      <c r="C1105" s="793">
        <v>32</v>
      </c>
      <c r="D1105" s="793" t="s">
        <v>256</v>
      </c>
      <c r="E1105" s="980">
        <v>154118698</v>
      </c>
      <c r="F1105" s="981">
        <v>1005043</v>
      </c>
      <c r="G1105" s="887" t="str">
        <f t="shared" si="70"/>
        <v>10</v>
      </c>
      <c r="H1105" s="867" t="str">
        <f t="shared" si="71"/>
        <v>2018</v>
      </c>
      <c r="I1105" s="867" t="str">
        <f>VLOOKUP(G1105,ZemeData!$B$537:$C$548,2,0)</f>
        <v>X</v>
      </c>
      <c r="J1105" s="867" t="str">
        <f>VLOOKUP(D1105,ZemeData!$E$524:$F$533,2,0)</f>
        <v xml:space="preserve"> ** Ostatní státy s vyspělou</v>
      </c>
      <c r="K1105" s="868"/>
      <c r="L1105" s="888" t="str">
        <f t="shared" si="72"/>
        <v>X2018 ** Ostatní státy s vyspělou</v>
      </c>
      <c r="M1105" s="979" t="s">
        <v>1646</v>
      </c>
      <c r="N1105" s="963">
        <v>32</v>
      </c>
      <c r="O1105" s="963" t="s">
        <v>256</v>
      </c>
      <c r="P1105" s="950">
        <v>107195831</v>
      </c>
      <c r="Q1105" s="950">
        <v>833111</v>
      </c>
      <c r="R1105" s="739" t="str">
        <f t="shared" si="73"/>
        <v>10</v>
      </c>
      <c r="S1105" s="695" t="str">
        <f t="shared" si="74"/>
        <v>2018</v>
      </c>
      <c r="T1105" s="695" t="str">
        <f>VLOOKUP(R1105,ZemeData!$B$537:$C$548,2,0)</f>
        <v>X</v>
      </c>
      <c r="U1105" s="695" t="str">
        <f>VLOOKUP(O1105,ZemeData!$B$524:$C$533,2,0)</f>
        <v xml:space="preserve"> ** Ostatní státy s vyspělou</v>
      </c>
      <c r="V1105" s="721"/>
    </row>
    <row r="1106" spans="1:22" ht="25.5" x14ac:dyDescent="0.2">
      <c r="A1106" s="737" t="str">
        <f t="shared" si="69"/>
        <v xml:space="preserve">X2018 * Společenství </v>
      </c>
      <c r="B1106" s="792" t="s">
        <v>1646</v>
      </c>
      <c r="C1106" s="793">
        <v>55</v>
      </c>
      <c r="D1106" s="793" t="s">
        <v>1701</v>
      </c>
      <c r="E1106" s="980">
        <v>2011127927</v>
      </c>
      <c r="F1106" s="981">
        <v>913154</v>
      </c>
      <c r="G1106" s="887" t="str">
        <f t="shared" si="70"/>
        <v>10</v>
      </c>
      <c r="H1106" s="867" t="str">
        <f t="shared" si="71"/>
        <v>2018</v>
      </c>
      <c r="I1106" s="867" t="str">
        <f>VLOOKUP(G1106,ZemeData!$B$537:$C$548,2,0)</f>
        <v>X</v>
      </c>
      <c r="J1106" s="867" t="str">
        <f>VLOOKUP(D1106,ZemeData!$E$524:$F$533,2,0)</f>
        <v xml:space="preserve"> * Společenství </v>
      </c>
      <c r="K1106" s="868"/>
      <c r="L1106" s="888" t="str">
        <f t="shared" si="72"/>
        <v xml:space="preserve">X2018 * Společenství </v>
      </c>
      <c r="M1106" s="979" t="s">
        <v>1646</v>
      </c>
      <c r="N1106" s="963">
        <v>55</v>
      </c>
      <c r="O1106" s="963" t="s">
        <v>1701</v>
      </c>
      <c r="P1106" s="950">
        <v>111215986</v>
      </c>
      <c r="Q1106" s="950">
        <v>621621</v>
      </c>
      <c r="R1106" s="739" t="str">
        <f t="shared" si="73"/>
        <v>10</v>
      </c>
      <c r="S1106" s="695" t="str">
        <f t="shared" si="74"/>
        <v>2018</v>
      </c>
      <c r="T1106" s="695" t="str">
        <f>VLOOKUP(R1106,ZemeData!$B$537:$C$548,2,0)</f>
        <v>X</v>
      </c>
      <c r="U1106" s="695" t="str">
        <f>VLOOKUP(O1106,ZemeData!$B$524:$C$533,2,0)</f>
        <v xml:space="preserve"> * Společenství </v>
      </c>
      <c r="V1106" s="721"/>
    </row>
    <row r="1107" spans="1:22" x14ac:dyDescent="0.2">
      <c r="A1107" s="737" t="str">
        <f t="shared" si="69"/>
        <v>X2018 ** Státy EU 28</v>
      </c>
      <c r="B1107" s="792" t="s">
        <v>1646</v>
      </c>
      <c r="C1107" s="793">
        <v>56</v>
      </c>
      <c r="D1107" s="793" t="s">
        <v>257</v>
      </c>
      <c r="E1107" s="980">
        <v>4837467158</v>
      </c>
      <c r="F1107" s="981">
        <v>11068714</v>
      </c>
      <c r="G1107" s="887" t="str">
        <f t="shared" si="70"/>
        <v>10</v>
      </c>
      <c r="H1107" s="867" t="str">
        <f t="shared" si="71"/>
        <v>2018</v>
      </c>
      <c r="I1107" s="867" t="str">
        <f>VLOOKUP(G1107,ZemeData!$B$537:$C$548,2,0)</f>
        <v>X</v>
      </c>
      <c r="J1107" s="867" t="str">
        <f>VLOOKUP(D1107,ZemeData!$E$524:$F$533,2,0)</f>
        <v xml:space="preserve"> ** Státy EU 28</v>
      </c>
      <c r="K1107" s="868"/>
      <c r="L1107" s="888" t="str">
        <f t="shared" si="72"/>
        <v>X2018 ** Státy EU 28</v>
      </c>
      <c r="M1107" s="979" t="s">
        <v>1646</v>
      </c>
      <c r="N1107" s="963">
        <v>56</v>
      </c>
      <c r="O1107" s="963" t="s">
        <v>257</v>
      </c>
      <c r="P1107" s="950">
        <v>6393027437</v>
      </c>
      <c r="Q1107" s="950">
        <v>16366932</v>
      </c>
      <c r="R1107" s="739" t="str">
        <f t="shared" si="73"/>
        <v>10</v>
      </c>
      <c r="S1107" s="695" t="str">
        <f t="shared" si="74"/>
        <v>2018</v>
      </c>
      <c r="T1107" s="695" t="str">
        <f>VLOOKUP(R1107,ZemeData!$B$537:$C$548,2,0)</f>
        <v>X</v>
      </c>
      <c r="U1107" s="695" t="str">
        <f>VLOOKUP(O1107,ZemeData!$B$524:$C$533,2,0)</f>
        <v xml:space="preserve"> ** Státy EU 28</v>
      </c>
      <c r="V1107" s="721"/>
    </row>
    <row r="1108" spans="1:22" x14ac:dyDescent="0.2">
      <c r="A1108" s="737" t="str">
        <f t="shared" si="69"/>
        <v xml:space="preserve">X2018 * Státy s vyspělou tržní  </v>
      </c>
      <c r="B1108" s="792" t="s">
        <v>1646</v>
      </c>
      <c r="C1108" s="793">
        <v>58</v>
      </c>
      <c r="D1108" s="793" t="s">
        <v>262</v>
      </c>
      <c r="E1108" s="980">
        <v>5018880952</v>
      </c>
      <c r="F1108" s="981">
        <v>12264811</v>
      </c>
      <c r="G1108" s="887" t="str">
        <f t="shared" si="70"/>
        <v>10</v>
      </c>
      <c r="H1108" s="867" t="str">
        <f t="shared" si="71"/>
        <v>2018</v>
      </c>
      <c r="I1108" s="867" t="str">
        <f>VLOOKUP(G1108,ZemeData!$B$537:$C$548,2,0)</f>
        <v>X</v>
      </c>
      <c r="J1108" s="867" t="str">
        <f>VLOOKUP(D1108,ZemeData!$E$524:$F$533,2,0)</f>
        <v xml:space="preserve"> * Státy s vyspělou tržní  </v>
      </c>
      <c r="K1108" s="868"/>
      <c r="L1108" s="888" t="str">
        <f t="shared" si="72"/>
        <v xml:space="preserve">X2018 * Státy s vyspělou tržní  </v>
      </c>
      <c r="M1108" s="979" t="s">
        <v>1646</v>
      </c>
      <c r="N1108" s="963">
        <v>58</v>
      </c>
      <c r="O1108" s="963" t="s">
        <v>262</v>
      </c>
      <c r="P1108" s="950">
        <v>6551560484</v>
      </c>
      <c r="Q1108" s="950">
        <v>17551190</v>
      </c>
      <c r="R1108" s="739" t="str">
        <f t="shared" si="73"/>
        <v>10</v>
      </c>
      <c r="S1108" s="695" t="str">
        <f t="shared" si="74"/>
        <v>2018</v>
      </c>
      <c r="T1108" s="695" t="str">
        <f>VLOOKUP(R1108,ZemeData!$B$537:$C$548,2,0)</f>
        <v>X</v>
      </c>
      <c r="U1108" s="695" t="str">
        <f>VLOOKUP(O1108,ZemeData!$B$524:$C$533,2,0)</f>
        <v xml:space="preserve"> * Státy s vyspělou tržní  </v>
      </c>
      <c r="V1108" s="721"/>
    </row>
    <row r="1109" spans="1:22" x14ac:dyDescent="0.2">
      <c r="A1109" s="737" t="str">
        <f t="shared" si="69"/>
        <v xml:space="preserve">X2018 * Státy s </v>
      </c>
      <c r="B1109" s="792" t="s">
        <v>1646</v>
      </c>
      <c r="C1109" s="793">
        <v>59</v>
      </c>
      <c r="D1109" s="793" t="s">
        <v>263</v>
      </c>
      <c r="E1109" s="980">
        <v>34907997</v>
      </c>
      <c r="F1109" s="981">
        <v>105166</v>
      </c>
      <c r="G1109" s="887" t="str">
        <f t="shared" si="70"/>
        <v>10</v>
      </c>
      <c r="H1109" s="867" t="str">
        <f t="shared" si="71"/>
        <v>2018</v>
      </c>
      <c r="I1109" s="867" t="str">
        <f>VLOOKUP(G1109,ZemeData!$B$537:$C$548,2,0)</f>
        <v>X</v>
      </c>
      <c r="J1109" s="867" t="str">
        <f>VLOOKUP(D1109,ZemeData!$E$524:$F$533,2,0)</f>
        <v xml:space="preserve"> * Státy s </v>
      </c>
      <c r="K1109" s="868"/>
      <c r="L1109" s="888" t="str">
        <f t="shared" si="72"/>
        <v xml:space="preserve">X2018 * Státy s </v>
      </c>
      <c r="M1109" s="979" t="s">
        <v>1646</v>
      </c>
      <c r="N1109" s="963">
        <v>59</v>
      </c>
      <c r="O1109" s="963" t="s">
        <v>263</v>
      </c>
      <c r="P1109" s="950">
        <v>46355080</v>
      </c>
      <c r="Q1109" s="950">
        <v>124318</v>
      </c>
      <c r="R1109" s="739" t="str">
        <f t="shared" si="73"/>
        <v>10</v>
      </c>
      <c r="S1109" s="695" t="str">
        <f t="shared" si="74"/>
        <v>2018</v>
      </c>
      <c r="T1109" s="695" t="str">
        <f>VLOOKUP(R1109,ZemeData!$B$537:$C$548,2,0)</f>
        <v>X</v>
      </c>
      <c r="U1109" s="695" t="str">
        <f>VLOOKUP(O1109,ZemeData!$B$524:$C$533,2,0)</f>
        <v xml:space="preserve"> * Státy s </v>
      </c>
      <c r="V1109" s="721"/>
    </row>
    <row r="1110" spans="1:22" x14ac:dyDescent="0.2">
      <c r="A1110" s="737" t="str">
        <f t="shared" si="69"/>
        <v>XI2018 * Nespecifikováno</v>
      </c>
      <c r="B1110" s="792" t="s">
        <v>1662</v>
      </c>
      <c r="C1110" s="793">
        <v>0</v>
      </c>
      <c r="D1110" s="793" t="s">
        <v>258</v>
      </c>
      <c r="E1110" s="980">
        <v>90117466</v>
      </c>
      <c r="F1110" s="981">
        <v>88557</v>
      </c>
      <c r="G1110" s="887" t="str">
        <f t="shared" si="70"/>
        <v>11</v>
      </c>
      <c r="H1110" s="867" t="str">
        <f t="shared" si="71"/>
        <v>2018</v>
      </c>
      <c r="I1110" s="867" t="str">
        <f>VLOOKUP(G1110,ZemeData!$B$537:$C$548,2,0)</f>
        <v>XI</v>
      </c>
      <c r="J1110" s="867" t="str">
        <f>VLOOKUP(D1110,ZemeData!$E$524:$F$533,2,0)</f>
        <v xml:space="preserve"> * Nespecifikováno</v>
      </c>
      <c r="K1110" s="868"/>
      <c r="L1110" s="888" t="str">
        <f t="shared" si="72"/>
        <v>XI2018 * Nespecifikováno</v>
      </c>
      <c r="M1110" s="979" t="s">
        <v>1662</v>
      </c>
      <c r="N1110" s="963">
        <v>0</v>
      </c>
      <c r="O1110" s="963" t="s">
        <v>258</v>
      </c>
      <c r="P1110" s="950">
        <v>15457759</v>
      </c>
      <c r="Q1110" s="950">
        <v>11886</v>
      </c>
      <c r="R1110" s="739" t="str">
        <f t="shared" si="73"/>
        <v>11</v>
      </c>
      <c r="S1110" s="695" t="str">
        <f t="shared" si="74"/>
        <v>2018</v>
      </c>
      <c r="T1110" s="695" t="str">
        <f>VLOOKUP(R1110,ZemeData!$B$537:$C$548,2,0)</f>
        <v>XI</v>
      </c>
      <c r="U1110" s="695" t="str">
        <f>VLOOKUP(O1110,ZemeData!$B$524:$C$533,2,0)</f>
        <v xml:space="preserve"> * Nespecifikováno</v>
      </c>
      <c r="V1110" s="721"/>
    </row>
    <row r="1111" spans="1:22" x14ac:dyDescent="0.2">
      <c r="A1111" s="737" t="str">
        <f t="shared" si="69"/>
        <v>XI2018 ** Státy ESVO</v>
      </c>
      <c r="B1111" s="792" t="s">
        <v>1662</v>
      </c>
      <c r="C1111" s="793">
        <v>2</v>
      </c>
      <c r="D1111" s="793" t="s">
        <v>254</v>
      </c>
      <c r="E1111" s="980">
        <v>30160806</v>
      </c>
      <c r="F1111" s="981">
        <v>171146</v>
      </c>
      <c r="G1111" s="887" t="str">
        <f t="shared" si="70"/>
        <v>11</v>
      </c>
      <c r="H1111" s="867" t="str">
        <f t="shared" si="71"/>
        <v>2018</v>
      </c>
      <c r="I1111" s="867" t="str">
        <f>VLOOKUP(G1111,ZemeData!$B$537:$C$548,2,0)</f>
        <v>XI</v>
      </c>
      <c r="J1111" s="867" t="str">
        <f>VLOOKUP(D1111,ZemeData!$E$524:$F$533,2,0)</f>
        <v xml:space="preserve"> ** Státy ESVO</v>
      </c>
      <c r="K1111" s="868"/>
      <c r="L1111" s="888" t="str">
        <f t="shared" si="72"/>
        <v>XI2018 ** Státy ESVO</v>
      </c>
      <c r="M1111" s="979" t="s">
        <v>1662</v>
      </c>
      <c r="N1111" s="963">
        <v>2</v>
      </c>
      <c r="O1111" s="963" t="s">
        <v>254</v>
      </c>
      <c r="P1111" s="950">
        <v>50672862</v>
      </c>
      <c r="Q1111" s="950">
        <v>368833</v>
      </c>
      <c r="R1111" s="739" t="str">
        <f t="shared" si="73"/>
        <v>11</v>
      </c>
      <c r="S1111" s="695" t="str">
        <f t="shared" si="74"/>
        <v>2018</v>
      </c>
      <c r="T1111" s="695" t="str">
        <f>VLOOKUP(R1111,ZemeData!$B$537:$C$548,2,0)</f>
        <v>XI</v>
      </c>
      <c r="U1111" s="695" t="str">
        <f>VLOOKUP(O1111,ZemeData!$B$524:$C$533,2,0)</f>
        <v xml:space="preserve"> ** Státy ESVO</v>
      </c>
      <c r="V1111" s="721"/>
    </row>
    <row r="1112" spans="1:22" x14ac:dyDescent="0.2">
      <c r="A1112" s="737" t="str">
        <f t="shared" si="69"/>
        <v>XI2018 Dovoz ze zemí OECD</v>
      </c>
      <c r="B1112" s="792" t="s">
        <v>1662</v>
      </c>
      <c r="C1112" s="793">
        <v>4</v>
      </c>
      <c r="D1112" s="793" t="s">
        <v>255</v>
      </c>
      <c r="E1112" s="980">
        <v>4828878803</v>
      </c>
      <c r="F1112" s="981">
        <v>11651231</v>
      </c>
      <c r="G1112" s="887" t="str">
        <f t="shared" si="70"/>
        <v>11</v>
      </c>
      <c r="H1112" s="867" t="str">
        <f t="shared" si="71"/>
        <v>2018</v>
      </c>
      <c r="I1112" s="867" t="str">
        <f>VLOOKUP(G1112,ZemeData!$B$537:$C$548,2,0)</f>
        <v>XI</v>
      </c>
      <c r="J1112" s="867" t="str">
        <f>VLOOKUP(D1112,ZemeData!$E$524:$F$533,2,0)</f>
        <v xml:space="preserve"> Dovoz ze zemí OECD</v>
      </c>
      <c r="K1112" s="868"/>
      <c r="L1112" s="888" t="str">
        <f t="shared" si="72"/>
        <v>XI2018 Vývoz do zemí OECD</v>
      </c>
      <c r="M1112" s="979" t="s">
        <v>1662</v>
      </c>
      <c r="N1112" s="963">
        <v>4</v>
      </c>
      <c r="O1112" s="963" t="s">
        <v>255</v>
      </c>
      <c r="P1112" s="950">
        <v>6561459337</v>
      </c>
      <c r="Q1112" s="950">
        <v>16697690</v>
      </c>
      <c r="R1112" s="739" t="str">
        <f t="shared" si="73"/>
        <v>11</v>
      </c>
      <c r="S1112" s="695" t="str">
        <f t="shared" si="74"/>
        <v>2018</v>
      </c>
      <c r="T1112" s="695" t="str">
        <f>VLOOKUP(R1112,ZemeData!$B$537:$C$548,2,0)</f>
        <v>XI</v>
      </c>
      <c r="U1112" s="695" t="str">
        <f>VLOOKUP(O1112,ZemeData!$B$524:$C$533,2,0)</f>
        <v xml:space="preserve"> Vývoz do zemí OECD</v>
      </c>
      <c r="V1112" s="721"/>
    </row>
    <row r="1113" spans="1:22" x14ac:dyDescent="0.2">
      <c r="A1113" s="737" t="str">
        <f t="shared" si="69"/>
        <v>XI2018 * Ostatní */</v>
      </c>
      <c r="B1113" s="792" t="s">
        <v>1662</v>
      </c>
      <c r="C1113" s="793">
        <v>8</v>
      </c>
      <c r="D1113" s="793" t="s">
        <v>259</v>
      </c>
      <c r="E1113" s="980">
        <v>142165982</v>
      </c>
      <c r="F1113" s="981">
        <v>2977698</v>
      </c>
      <c r="G1113" s="887" t="str">
        <f t="shared" si="70"/>
        <v>11</v>
      </c>
      <c r="H1113" s="867" t="str">
        <f t="shared" si="71"/>
        <v>2018</v>
      </c>
      <c r="I1113" s="867" t="str">
        <f>VLOOKUP(G1113,ZemeData!$B$537:$C$548,2,0)</f>
        <v>XI</v>
      </c>
      <c r="J1113" s="867" t="str">
        <f>VLOOKUP(D1113,ZemeData!$E$524:$F$533,2,0)</f>
        <v xml:space="preserve"> * Ostatní */</v>
      </c>
      <c r="K1113" s="868"/>
      <c r="L1113" s="888" t="str">
        <f t="shared" si="72"/>
        <v>XI2018 * Ostatní */</v>
      </c>
      <c r="M1113" s="979" t="s">
        <v>1662</v>
      </c>
      <c r="N1113" s="963">
        <v>8</v>
      </c>
      <c r="O1113" s="963" t="s">
        <v>259</v>
      </c>
      <c r="P1113" s="950">
        <v>70581911</v>
      </c>
      <c r="Q1113" s="950">
        <v>259431</v>
      </c>
      <c r="R1113" s="739" t="str">
        <f t="shared" si="73"/>
        <v>11</v>
      </c>
      <c r="S1113" s="695" t="str">
        <f t="shared" si="74"/>
        <v>2018</v>
      </c>
      <c r="T1113" s="695" t="str">
        <f>VLOOKUP(R1113,ZemeData!$B$537:$C$548,2,0)</f>
        <v>XI</v>
      </c>
      <c r="U1113" s="695" t="str">
        <f>VLOOKUP(O1113,ZemeData!$B$524:$C$533,2,0)</f>
        <v xml:space="preserve"> * Ostatní */</v>
      </c>
      <c r="V1113" s="721"/>
    </row>
    <row r="1114" spans="1:22" x14ac:dyDescent="0.2">
      <c r="A1114" s="737" t="str">
        <f t="shared" si="69"/>
        <v>XI2018 * Rozvojové země</v>
      </c>
      <c r="B1114" s="792" t="s">
        <v>1662</v>
      </c>
      <c r="C1114" s="793">
        <v>10</v>
      </c>
      <c r="D1114" s="793" t="s">
        <v>260</v>
      </c>
      <c r="E1114" s="980">
        <v>215347457</v>
      </c>
      <c r="F1114" s="981">
        <v>1167548</v>
      </c>
      <c r="G1114" s="887" t="str">
        <f t="shared" si="70"/>
        <v>11</v>
      </c>
      <c r="H1114" s="867" t="str">
        <f t="shared" si="71"/>
        <v>2018</v>
      </c>
      <c r="I1114" s="867" t="str">
        <f>VLOOKUP(G1114,ZemeData!$B$537:$C$548,2,0)</f>
        <v>XI</v>
      </c>
      <c r="J1114" s="867" t="str">
        <f>VLOOKUP(D1114,ZemeData!$E$524:$F$533,2,0)</f>
        <v xml:space="preserve"> * Rozvojové země</v>
      </c>
      <c r="K1114" s="868"/>
      <c r="L1114" s="888" t="str">
        <f t="shared" si="72"/>
        <v>XI2018 * Rozvojové země</v>
      </c>
      <c r="M1114" s="979" t="s">
        <v>1662</v>
      </c>
      <c r="N1114" s="963">
        <v>10</v>
      </c>
      <c r="O1114" s="963" t="s">
        <v>260</v>
      </c>
      <c r="P1114" s="950">
        <v>98613664</v>
      </c>
      <c r="Q1114" s="950">
        <v>657638</v>
      </c>
      <c r="R1114" s="739" t="str">
        <f t="shared" si="73"/>
        <v>11</v>
      </c>
      <c r="S1114" s="695" t="str">
        <f t="shared" si="74"/>
        <v>2018</v>
      </c>
      <c r="T1114" s="695" t="str">
        <f>VLOOKUP(R1114,ZemeData!$B$537:$C$548,2,0)</f>
        <v>XI</v>
      </c>
      <c r="U1114" s="695" t="str">
        <f>VLOOKUP(O1114,ZemeData!$B$524:$C$533,2,0)</f>
        <v xml:space="preserve"> * Rozvojové země</v>
      </c>
      <c r="V1114" s="721"/>
    </row>
    <row r="1115" spans="1:22" x14ac:dyDescent="0.2">
      <c r="A1115" s="737" t="str">
        <f t="shared" si="69"/>
        <v>XI2018 ** Ostatní státy s vyspělou</v>
      </c>
      <c r="B1115" s="792" t="s">
        <v>1662</v>
      </c>
      <c r="C1115" s="793">
        <v>32</v>
      </c>
      <c r="D1115" s="793" t="s">
        <v>256</v>
      </c>
      <c r="E1115" s="980">
        <v>148395995</v>
      </c>
      <c r="F1115" s="981">
        <v>907625</v>
      </c>
      <c r="G1115" s="887" t="str">
        <f t="shared" si="70"/>
        <v>11</v>
      </c>
      <c r="H1115" s="867" t="str">
        <f t="shared" si="71"/>
        <v>2018</v>
      </c>
      <c r="I1115" s="867" t="str">
        <f>VLOOKUP(G1115,ZemeData!$B$537:$C$548,2,0)</f>
        <v>XI</v>
      </c>
      <c r="J1115" s="867" t="str">
        <f>VLOOKUP(D1115,ZemeData!$E$524:$F$533,2,0)</f>
        <v xml:space="preserve"> ** Ostatní státy s vyspělou</v>
      </c>
      <c r="K1115" s="868"/>
      <c r="L1115" s="888" t="str">
        <f t="shared" si="72"/>
        <v>XI2018 ** Ostatní státy s vyspělou</v>
      </c>
      <c r="M1115" s="979" t="s">
        <v>1662</v>
      </c>
      <c r="N1115" s="963">
        <v>32</v>
      </c>
      <c r="O1115" s="963" t="s">
        <v>256</v>
      </c>
      <c r="P1115" s="950">
        <v>111455900</v>
      </c>
      <c r="Q1115" s="950">
        <v>835501</v>
      </c>
      <c r="R1115" s="739" t="str">
        <f t="shared" si="73"/>
        <v>11</v>
      </c>
      <c r="S1115" s="695" t="str">
        <f t="shared" si="74"/>
        <v>2018</v>
      </c>
      <c r="T1115" s="695" t="str">
        <f>VLOOKUP(R1115,ZemeData!$B$537:$C$548,2,0)</f>
        <v>XI</v>
      </c>
      <c r="U1115" s="695" t="str">
        <f>VLOOKUP(O1115,ZemeData!$B$524:$C$533,2,0)</f>
        <v xml:space="preserve"> ** Ostatní státy s vyspělou</v>
      </c>
      <c r="V1115" s="721"/>
    </row>
    <row r="1116" spans="1:22" ht="25.5" x14ac:dyDescent="0.2">
      <c r="A1116" s="737" t="str">
        <f t="shared" si="69"/>
        <v xml:space="preserve">XI2018 * Společenství </v>
      </c>
      <c r="B1116" s="792" t="s">
        <v>1662</v>
      </c>
      <c r="C1116" s="793">
        <v>55</v>
      </c>
      <c r="D1116" s="793" t="s">
        <v>1701</v>
      </c>
      <c r="E1116" s="980">
        <v>1860843164</v>
      </c>
      <c r="F1116" s="981">
        <v>831066</v>
      </c>
      <c r="G1116" s="887" t="str">
        <f t="shared" si="70"/>
        <v>11</v>
      </c>
      <c r="H1116" s="867" t="str">
        <f t="shared" si="71"/>
        <v>2018</v>
      </c>
      <c r="I1116" s="867" t="str">
        <f>VLOOKUP(G1116,ZemeData!$B$537:$C$548,2,0)</f>
        <v>XI</v>
      </c>
      <c r="J1116" s="867" t="str">
        <f>VLOOKUP(D1116,ZemeData!$E$524:$F$533,2,0)</f>
        <v xml:space="preserve"> * Společenství </v>
      </c>
      <c r="K1116" s="868"/>
      <c r="L1116" s="888" t="str">
        <f t="shared" si="72"/>
        <v xml:space="preserve">XI2018 * Společenství </v>
      </c>
      <c r="M1116" s="979" t="s">
        <v>1662</v>
      </c>
      <c r="N1116" s="963">
        <v>55</v>
      </c>
      <c r="O1116" s="963" t="s">
        <v>1701</v>
      </c>
      <c r="P1116" s="950">
        <v>112136146</v>
      </c>
      <c r="Q1116" s="950">
        <v>672556</v>
      </c>
      <c r="R1116" s="739" t="str">
        <f t="shared" si="73"/>
        <v>11</v>
      </c>
      <c r="S1116" s="695" t="str">
        <f t="shared" si="74"/>
        <v>2018</v>
      </c>
      <c r="T1116" s="695" t="str">
        <f>VLOOKUP(R1116,ZemeData!$B$537:$C$548,2,0)</f>
        <v>XI</v>
      </c>
      <c r="U1116" s="695" t="str">
        <f>VLOOKUP(O1116,ZemeData!$B$524:$C$533,2,0)</f>
        <v xml:space="preserve"> * Společenství </v>
      </c>
      <c r="V1116" s="721"/>
    </row>
    <row r="1117" spans="1:22" x14ac:dyDescent="0.2">
      <c r="A1117" s="737" t="str">
        <f t="shared" si="69"/>
        <v>XI2018 ** Státy EU 28</v>
      </c>
      <c r="B1117" s="792" t="s">
        <v>1662</v>
      </c>
      <c r="C1117" s="793">
        <v>56</v>
      </c>
      <c r="D1117" s="793" t="s">
        <v>257</v>
      </c>
      <c r="E1117" s="980">
        <v>4738356534</v>
      </c>
      <c r="F1117" s="981">
        <v>10560000</v>
      </c>
      <c r="G1117" s="887" t="str">
        <f t="shared" si="70"/>
        <v>11</v>
      </c>
      <c r="H1117" s="867" t="str">
        <f t="shared" si="71"/>
        <v>2018</v>
      </c>
      <c r="I1117" s="867" t="str">
        <f>VLOOKUP(G1117,ZemeData!$B$537:$C$548,2,0)</f>
        <v>XI</v>
      </c>
      <c r="J1117" s="867" t="str">
        <f>VLOOKUP(D1117,ZemeData!$E$524:$F$533,2,0)</f>
        <v xml:space="preserve"> ** Státy EU 28</v>
      </c>
      <c r="K1117" s="868"/>
      <c r="L1117" s="888" t="str">
        <f t="shared" si="72"/>
        <v>XI2018 ** Státy EU 28</v>
      </c>
      <c r="M1117" s="979" t="s">
        <v>1662</v>
      </c>
      <c r="N1117" s="963">
        <v>56</v>
      </c>
      <c r="O1117" s="963" t="s">
        <v>257</v>
      </c>
      <c r="P1117" s="950">
        <v>6551244018</v>
      </c>
      <c r="Q1117" s="950">
        <v>16033823</v>
      </c>
      <c r="R1117" s="739" t="str">
        <f t="shared" si="73"/>
        <v>11</v>
      </c>
      <c r="S1117" s="695" t="str">
        <f t="shared" si="74"/>
        <v>2018</v>
      </c>
      <c r="T1117" s="695" t="str">
        <f>VLOOKUP(R1117,ZemeData!$B$537:$C$548,2,0)</f>
        <v>XI</v>
      </c>
      <c r="U1117" s="695" t="str">
        <f>VLOOKUP(O1117,ZemeData!$B$524:$C$533,2,0)</f>
        <v xml:space="preserve"> ** Státy EU 28</v>
      </c>
      <c r="V1117" s="721"/>
    </row>
    <row r="1118" spans="1:22" x14ac:dyDescent="0.2">
      <c r="A1118" s="737" t="str">
        <f t="shared" si="69"/>
        <v xml:space="preserve">XI2018 * Státy s vyspělou tržní  </v>
      </c>
      <c r="B1118" s="792" t="s">
        <v>1662</v>
      </c>
      <c r="C1118" s="793">
        <v>58</v>
      </c>
      <c r="D1118" s="793" t="s">
        <v>262</v>
      </c>
      <c r="E1118" s="980">
        <v>4916913335</v>
      </c>
      <c r="F1118" s="981">
        <v>11638772</v>
      </c>
      <c r="G1118" s="887" t="str">
        <f t="shared" si="70"/>
        <v>11</v>
      </c>
      <c r="H1118" s="867" t="str">
        <f t="shared" si="71"/>
        <v>2018</v>
      </c>
      <c r="I1118" s="867" t="str">
        <f>VLOOKUP(G1118,ZemeData!$B$537:$C$548,2,0)</f>
        <v>XI</v>
      </c>
      <c r="J1118" s="867" t="str">
        <f>VLOOKUP(D1118,ZemeData!$E$524:$F$533,2,0)</f>
        <v xml:space="preserve"> * Státy s vyspělou tržní  </v>
      </c>
      <c r="K1118" s="868"/>
      <c r="L1118" s="888" t="str">
        <f t="shared" si="72"/>
        <v xml:space="preserve">XI2018 * Státy s vyspělou tržní  </v>
      </c>
      <c r="M1118" s="979" t="s">
        <v>1662</v>
      </c>
      <c r="N1118" s="963">
        <v>58</v>
      </c>
      <c r="O1118" s="963" t="s">
        <v>262</v>
      </c>
      <c r="P1118" s="950">
        <v>6713372780</v>
      </c>
      <c r="Q1118" s="950">
        <v>17238157</v>
      </c>
      <c r="R1118" s="739" t="str">
        <f t="shared" si="73"/>
        <v>11</v>
      </c>
      <c r="S1118" s="695" t="str">
        <f t="shared" si="74"/>
        <v>2018</v>
      </c>
      <c r="T1118" s="695" t="str">
        <f>VLOOKUP(R1118,ZemeData!$B$537:$C$548,2,0)</f>
        <v>XI</v>
      </c>
      <c r="U1118" s="695" t="str">
        <f>VLOOKUP(O1118,ZemeData!$B$524:$C$533,2,0)</f>
        <v xml:space="preserve"> * Státy s vyspělou tržní  </v>
      </c>
      <c r="V1118" s="721"/>
    </row>
    <row r="1119" spans="1:22" x14ac:dyDescent="0.2">
      <c r="A1119" s="737" t="str">
        <f t="shared" si="69"/>
        <v xml:space="preserve">XI2018 * Státy s </v>
      </c>
      <c r="B1119" s="792" t="s">
        <v>1662</v>
      </c>
      <c r="C1119" s="793">
        <v>59</v>
      </c>
      <c r="D1119" s="793" t="s">
        <v>263</v>
      </c>
      <c r="E1119" s="980">
        <v>28240703</v>
      </c>
      <c r="F1119" s="981">
        <v>101522</v>
      </c>
      <c r="G1119" s="887" t="str">
        <f t="shared" si="70"/>
        <v>11</v>
      </c>
      <c r="H1119" s="867" t="str">
        <f t="shared" si="71"/>
        <v>2018</v>
      </c>
      <c r="I1119" s="867" t="str">
        <f>VLOOKUP(G1119,ZemeData!$B$537:$C$548,2,0)</f>
        <v>XI</v>
      </c>
      <c r="J1119" s="867" t="str">
        <f>VLOOKUP(D1119,ZemeData!$E$524:$F$533,2,0)</f>
        <v xml:space="preserve"> * Státy s </v>
      </c>
      <c r="K1119" s="868"/>
      <c r="L1119" s="888" t="str">
        <f t="shared" si="72"/>
        <v xml:space="preserve">XI2018 * Státy s </v>
      </c>
      <c r="M1119" s="979" t="s">
        <v>1662</v>
      </c>
      <c r="N1119" s="963">
        <v>59</v>
      </c>
      <c r="O1119" s="963" t="s">
        <v>263</v>
      </c>
      <c r="P1119" s="950">
        <v>43573247</v>
      </c>
      <c r="Q1119" s="950">
        <v>120580</v>
      </c>
      <c r="R1119" s="739" t="str">
        <f t="shared" si="73"/>
        <v>11</v>
      </c>
      <c r="S1119" s="695" t="str">
        <f t="shared" si="74"/>
        <v>2018</v>
      </c>
      <c r="T1119" s="695" t="str">
        <f>VLOOKUP(R1119,ZemeData!$B$537:$C$548,2,0)</f>
        <v>XI</v>
      </c>
      <c r="U1119" s="695" t="str">
        <f>VLOOKUP(O1119,ZemeData!$B$524:$C$533,2,0)</f>
        <v xml:space="preserve"> * Státy s </v>
      </c>
      <c r="V1119" s="721"/>
    </row>
    <row r="1120" spans="1:22" x14ac:dyDescent="0.2">
      <c r="A1120" s="737" t="str">
        <f t="shared" si="69"/>
        <v>XII2018 * Nespecifikováno</v>
      </c>
      <c r="B1120" s="792" t="s">
        <v>1696</v>
      </c>
      <c r="C1120" s="793">
        <v>0</v>
      </c>
      <c r="D1120" s="793" t="s">
        <v>258</v>
      </c>
      <c r="E1120" s="980">
        <v>109370237</v>
      </c>
      <c r="F1120" s="981">
        <v>81403</v>
      </c>
      <c r="G1120" s="887" t="str">
        <f t="shared" si="70"/>
        <v>12</v>
      </c>
      <c r="H1120" s="867" t="str">
        <f t="shared" si="71"/>
        <v>2018</v>
      </c>
      <c r="I1120" s="867" t="str">
        <f>VLOOKUP(G1120,ZemeData!$B$537:$C$548,2,0)</f>
        <v>XII</v>
      </c>
      <c r="J1120" s="867" t="str">
        <f>VLOOKUP(D1120,ZemeData!$E$524:$F$533,2,0)</f>
        <v xml:space="preserve"> * Nespecifikováno</v>
      </c>
      <c r="K1120" s="868"/>
      <c r="L1120" s="888" t="str">
        <f t="shared" si="72"/>
        <v>XII2018 * Nespecifikováno</v>
      </c>
      <c r="M1120" s="792" t="s">
        <v>1696</v>
      </c>
      <c r="N1120" s="793">
        <v>0</v>
      </c>
      <c r="O1120" s="793" t="s">
        <v>258</v>
      </c>
      <c r="P1120" s="980">
        <v>12105525</v>
      </c>
      <c r="Q1120" s="981">
        <v>8474</v>
      </c>
      <c r="R1120" s="739" t="str">
        <f t="shared" si="73"/>
        <v>12</v>
      </c>
      <c r="S1120" s="695" t="str">
        <f t="shared" si="74"/>
        <v>2018</v>
      </c>
      <c r="T1120" s="695" t="str">
        <f>VLOOKUP(R1120,ZemeData!$B$537:$C$548,2,0)</f>
        <v>XII</v>
      </c>
      <c r="U1120" s="695" t="str">
        <f>VLOOKUP(O1120,ZemeData!$B$524:$C$533,2,0)</f>
        <v xml:space="preserve"> * Nespecifikováno</v>
      </c>
      <c r="V1120" s="721"/>
    </row>
    <row r="1121" spans="1:22" x14ac:dyDescent="0.2">
      <c r="A1121" s="737" t="str">
        <f t="shared" si="69"/>
        <v>XII2018 ** Státy ESVO</v>
      </c>
      <c r="B1121" s="792" t="s">
        <v>1696</v>
      </c>
      <c r="C1121" s="793">
        <v>2</v>
      </c>
      <c r="D1121" s="793" t="s">
        <v>254</v>
      </c>
      <c r="E1121" s="980">
        <v>21212796</v>
      </c>
      <c r="F1121" s="981">
        <v>152693</v>
      </c>
      <c r="G1121" s="887" t="str">
        <f t="shared" si="70"/>
        <v>12</v>
      </c>
      <c r="H1121" s="867" t="str">
        <f t="shared" si="71"/>
        <v>2018</v>
      </c>
      <c r="I1121" s="867" t="str">
        <f>VLOOKUP(G1121,ZemeData!$B$537:$C$548,2,0)</f>
        <v>XII</v>
      </c>
      <c r="J1121" s="867" t="str">
        <f>VLOOKUP(D1121,ZemeData!$E$524:$F$533,2,0)</f>
        <v xml:space="preserve"> ** Státy ESVO</v>
      </c>
      <c r="K1121" s="868"/>
      <c r="L1121" s="888" t="str">
        <f t="shared" si="72"/>
        <v>XII2018 ** Státy ESVO</v>
      </c>
      <c r="M1121" s="792" t="s">
        <v>1696</v>
      </c>
      <c r="N1121" s="793">
        <v>2</v>
      </c>
      <c r="O1121" s="793" t="s">
        <v>254</v>
      </c>
      <c r="P1121" s="980">
        <v>30671364</v>
      </c>
      <c r="Q1121" s="981">
        <v>248512</v>
      </c>
      <c r="R1121" s="739" t="str">
        <f t="shared" si="73"/>
        <v>12</v>
      </c>
      <c r="S1121" s="695" t="str">
        <f t="shared" si="74"/>
        <v>2018</v>
      </c>
      <c r="T1121" s="695" t="str">
        <f>VLOOKUP(R1121,ZemeData!$B$537:$C$548,2,0)</f>
        <v>XII</v>
      </c>
      <c r="U1121" s="695" t="str">
        <f>VLOOKUP(O1121,ZemeData!$B$524:$C$533,2,0)</f>
        <v xml:space="preserve"> ** Státy ESVO</v>
      </c>
      <c r="V1121" s="721"/>
    </row>
    <row r="1122" spans="1:22" x14ac:dyDescent="0.2">
      <c r="A1122" s="737" t="str">
        <f t="shared" si="69"/>
        <v>XII2018 Dovoz ze zemí OECD</v>
      </c>
      <c r="B1122" s="792" t="s">
        <v>1696</v>
      </c>
      <c r="C1122" s="793">
        <v>4</v>
      </c>
      <c r="D1122" s="793" t="s">
        <v>255</v>
      </c>
      <c r="E1122" s="980">
        <v>3736222144</v>
      </c>
      <c r="F1122" s="981">
        <v>8939556</v>
      </c>
      <c r="G1122" s="887" t="str">
        <f t="shared" si="70"/>
        <v>12</v>
      </c>
      <c r="H1122" s="867" t="str">
        <f t="shared" si="71"/>
        <v>2018</v>
      </c>
      <c r="I1122" s="867" t="str">
        <f>VLOOKUP(G1122,ZemeData!$B$537:$C$548,2,0)</f>
        <v>XII</v>
      </c>
      <c r="J1122" s="867" t="str">
        <f>VLOOKUP(D1122,ZemeData!$E$524:$F$533,2,0)</f>
        <v xml:space="preserve"> Dovoz ze zemí OECD</v>
      </c>
      <c r="K1122" s="868"/>
      <c r="L1122" s="888" t="str">
        <f t="shared" si="72"/>
        <v>XII2018 Vývoz do zemí OECD</v>
      </c>
      <c r="M1122" s="792" t="s">
        <v>1696</v>
      </c>
      <c r="N1122" s="793">
        <v>4</v>
      </c>
      <c r="O1122" s="793" t="s">
        <v>255</v>
      </c>
      <c r="P1122" s="980">
        <v>4554050486</v>
      </c>
      <c r="Q1122" s="981">
        <v>12093990</v>
      </c>
      <c r="R1122" s="739" t="str">
        <f t="shared" si="73"/>
        <v>12</v>
      </c>
      <c r="S1122" s="695" t="str">
        <f t="shared" si="74"/>
        <v>2018</v>
      </c>
      <c r="T1122" s="695" t="str">
        <f>VLOOKUP(R1122,ZemeData!$B$537:$C$548,2,0)</f>
        <v>XII</v>
      </c>
      <c r="U1122" s="695" t="str">
        <f>VLOOKUP(O1122,ZemeData!$B$524:$C$533,2,0)</f>
        <v xml:space="preserve"> Vývoz do zemí OECD</v>
      </c>
      <c r="V1122" s="721"/>
    </row>
    <row r="1123" spans="1:22" x14ac:dyDescent="0.2">
      <c r="A1123" s="737" t="str">
        <f t="shared" si="69"/>
        <v>XII2018 * Ostatní */</v>
      </c>
      <c r="B1123" s="792" t="s">
        <v>1696</v>
      </c>
      <c r="C1123" s="793">
        <v>8</v>
      </c>
      <c r="D1123" s="793" t="s">
        <v>259</v>
      </c>
      <c r="E1123" s="980">
        <v>103626976</v>
      </c>
      <c r="F1123" s="981">
        <v>2291413</v>
      </c>
      <c r="G1123" s="887" t="str">
        <f t="shared" si="70"/>
        <v>12</v>
      </c>
      <c r="H1123" s="867" t="str">
        <f t="shared" si="71"/>
        <v>2018</v>
      </c>
      <c r="I1123" s="867" t="str">
        <f>VLOOKUP(G1123,ZemeData!$B$537:$C$548,2,0)</f>
        <v>XII</v>
      </c>
      <c r="J1123" s="867" t="str">
        <f>VLOOKUP(D1123,ZemeData!$E$524:$F$533,2,0)</f>
        <v xml:space="preserve"> * Ostatní */</v>
      </c>
      <c r="K1123" s="868"/>
      <c r="L1123" s="888" t="str">
        <f t="shared" si="72"/>
        <v>XII2018 * Ostatní */</v>
      </c>
      <c r="M1123" s="792" t="s">
        <v>1696</v>
      </c>
      <c r="N1123" s="793">
        <v>8</v>
      </c>
      <c r="O1123" s="793" t="s">
        <v>259</v>
      </c>
      <c r="P1123" s="980">
        <v>58571791</v>
      </c>
      <c r="Q1123" s="981">
        <v>202922</v>
      </c>
      <c r="R1123" s="739" t="str">
        <f t="shared" si="73"/>
        <v>12</v>
      </c>
      <c r="S1123" s="695" t="str">
        <f t="shared" si="74"/>
        <v>2018</v>
      </c>
      <c r="T1123" s="695" t="str">
        <f>VLOOKUP(R1123,ZemeData!$B$537:$C$548,2,0)</f>
        <v>XII</v>
      </c>
      <c r="U1123" s="695" t="str">
        <f>VLOOKUP(O1123,ZemeData!$B$524:$C$533,2,0)</f>
        <v xml:space="preserve"> * Ostatní */</v>
      </c>
      <c r="V1123" s="721"/>
    </row>
    <row r="1124" spans="1:22" x14ac:dyDescent="0.2">
      <c r="A1124" s="737" t="str">
        <f t="shared" si="69"/>
        <v>XII2018 * Rozvojové země</v>
      </c>
      <c r="B1124" s="792" t="s">
        <v>1696</v>
      </c>
      <c r="C1124" s="793">
        <v>10</v>
      </c>
      <c r="D1124" s="793" t="s">
        <v>260</v>
      </c>
      <c r="E1124" s="980">
        <v>208610270</v>
      </c>
      <c r="F1124" s="981">
        <v>982313</v>
      </c>
      <c r="G1124" s="887" t="str">
        <f t="shared" si="70"/>
        <v>12</v>
      </c>
      <c r="H1124" s="867" t="str">
        <f t="shared" si="71"/>
        <v>2018</v>
      </c>
      <c r="I1124" s="867" t="str">
        <f>VLOOKUP(G1124,ZemeData!$B$537:$C$548,2,0)</f>
        <v>XII</v>
      </c>
      <c r="J1124" s="867" t="str">
        <f>VLOOKUP(D1124,ZemeData!$E$524:$F$533,2,0)</f>
        <v xml:space="preserve"> * Rozvojové země</v>
      </c>
      <c r="K1124" s="868"/>
      <c r="L1124" s="888" t="str">
        <f t="shared" si="72"/>
        <v>XII2018 * Rozvojové země</v>
      </c>
      <c r="M1124" s="792" t="s">
        <v>1696</v>
      </c>
      <c r="N1124" s="793">
        <v>10</v>
      </c>
      <c r="O1124" s="793" t="s">
        <v>260</v>
      </c>
      <c r="P1124" s="980">
        <v>86818344</v>
      </c>
      <c r="Q1124" s="981">
        <v>643110</v>
      </c>
      <c r="R1124" s="739" t="str">
        <f t="shared" si="73"/>
        <v>12</v>
      </c>
      <c r="S1124" s="695" t="str">
        <f t="shared" si="74"/>
        <v>2018</v>
      </c>
      <c r="T1124" s="695" t="str">
        <f>VLOOKUP(R1124,ZemeData!$B$537:$C$548,2,0)</f>
        <v>XII</v>
      </c>
      <c r="U1124" s="695" t="str">
        <f>VLOOKUP(O1124,ZemeData!$B$524:$C$533,2,0)</f>
        <v xml:space="preserve"> * Rozvojové země</v>
      </c>
      <c r="V1124" s="721"/>
    </row>
    <row r="1125" spans="1:22" x14ac:dyDescent="0.2">
      <c r="A1125" s="737" t="str">
        <f t="shared" si="69"/>
        <v>XII2018 ** Ostatní státy s vyspělou</v>
      </c>
      <c r="B1125" s="792" t="s">
        <v>1696</v>
      </c>
      <c r="C1125" s="793">
        <v>32</v>
      </c>
      <c r="D1125" s="793" t="s">
        <v>256</v>
      </c>
      <c r="E1125" s="980">
        <v>134207960</v>
      </c>
      <c r="F1125" s="981">
        <v>715423</v>
      </c>
      <c r="G1125" s="887" t="str">
        <f t="shared" si="70"/>
        <v>12</v>
      </c>
      <c r="H1125" s="867" t="str">
        <f t="shared" si="71"/>
        <v>2018</v>
      </c>
      <c r="I1125" s="867" t="str">
        <f>VLOOKUP(G1125,ZemeData!$B$537:$C$548,2,0)</f>
        <v>XII</v>
      </c>
      <c r="J1125" s="867" t="str">
        <f>VLOOKUP(D1125,ZemeData!$E$524:$F$533,2,0)</f>
        <v xml:space="preserve"> ** Ostatní státy s vyspělou</v>
      </c>
      <c r="K1125" s="868"/>
      <c r="L1125" s="888" t="str">
        <f t="shared" si="72"/>
        <v>XII2018 ** Ostatní státy s vyspělou</v>
      </c>
      <c r="M1125" s="792" t="s">
        <v>1696</v>
      </c>
      <c r="N1125" s="793">
        <v>32</v>
      </c>
      <c r="O1125" s="793" t="s">
        <v>256</v>
      </c>
      <c r="P1125" s="980">
        <v>93361380</v>
      </c>
      <c r="Q1125" s="981">
        <v>749333</v>
      </c>
      <c r="R1125" s="739" t="str">
        <f t="shared" si="73"/>
        <v>12</v>
      </c>
      <c r="S1125" s="695" t="str">
        <f t="shared" si="74"/>
        <v>2018</v>
      </c>
      <c r="T1125" s="695" t="str">
        <f>VLOOKUP(R1125,ZemeData!$B$537:$C$548,2,0)</f>
        <v>XII</v>
      </c>
      <c r="U1125" s="695" t="str">
        <f>VLOOKUP(O1125,ZemeData!$B$524:$C$533,2,0)</f>
        <v xml:space="preserve"> ** Ostatní státy s vyspělou</v>
      </c>
      <c r="V1125" s="721"/>
    </row>
    <row r="1126" spans="1:22" x14ac:dyDescent="0.2">
      <c r="A1126" s="737" t="str">
        <f t="shared" si="69"/>
        <v xml:space="preserve">XII2018 * Společenství </v>
      </c>
      <c r="B1126" s="792" t="s">
        <v>1696</v>
      </c>
      <c r="C1126" s="793">
        <v>55</v>
      </c>
      <c r="D1126" s="793" t="s">
        <v>1701</v>
      </c>
      <c r="E1126" s="980">
        <v>1657638843</v>
      </c>
      <c r="F1126" s="981">
        <v>730196</v>
      </c>
      <c r="G1126" s="887" t="str">
        <f t="shared" si="70"/>
        <v>12</v>
      </c>
      <c r="H1126" s="867" t="str">
        <f t="shared" si="71"/>
        <v>2018</v>
      </c>
      <c r="I1126" s="867" t="str">
        <f>VLOOKUP(G1126,ZemeData!$B$537:$C$548,2,0)</f>
        <v>XII</v>
      </c>
      <c r="J1126" s="867" t="str">
        <f>VLOOKUP(D1126,ZemeData!$E$524:$F$533,2,0)</f>
        <v xml:space="preserve"> * Společenství </v>
      </c>
      <c r="K1126" s="868"/>
      <c r="L1126" s="888" t="str">
        <f t="shared" si="72"/>
        <v xml:space="preserve">XII2018 * Společenství </v>
      </c>
      <c r="M1126" s="792" t="s">
        <v>1696</v>
      </c>
      <c r="N1126" s="793">
        <v>55</v>
      </c>
      <c r="O1126" s="793" t="s">
        <v>1701</v>
      </c>
      <c r="P1126" s="980">
        <v>96103711</v>
      </c>
      <c r="Q1126" s="981">
        <v>516175</v>
      </c>
      <c r="R1126" s="739" t="str">
        <f t="shared" si="73"/>
        <v>12</v>
      </c>
      <c r="S1126" s="695" t="str">
        <f t="shared" si="74"/>
        <v>2018</v>
      </c>
      <c r="T1126" s="695" t="str">
        <f>VLOOKUP(R1126,ZemeData!$B$537:$C$548,2,0)</f>
        <v>XII</v>
      </c>
      <c r="U1126" s="695" t="str">
        <f>VLOOKUP(O1126,ZemeData!$B$524:$C$533,2,0)</f>
        <v xml:space="preserve"> * Společenství </v>
      </c>
      <c r="V1126" s="721"/>
    </row>
    <row r="1127" spans="1:22" x14ac:dyDescent="0.2">
      <c r="A1127" s="737" t="str">
        <f t="shared" si="69"/>
        <v>XII2018 ** Státy EU 28</v>
      </c>
      <c r="B1127" s="792" t="s">
        <v>1696</v>
      </c>
      <c r="C1127" s="793">
        <v>56</v>
      </c>
      <c r="D1127" s="793" t="s">
        <v>257</v>
      </c>
      <c r="E1127" s="980">
        <v>3643854825</v>
      </c>
      <c r="F1127" s="981">
        <v>8038989</v>
      </c>
      <c r="G1127" s="887" t="str">
        <f t="shared" si="70"/>
        <v>12</v>
      </c>
      <c r="H1127" s="867" t="str">
        <f t="shared" si="71"/>
        <v>2018</v>
      </c>
      <c r="I1127" s="867" t="str">
        <f>VLOOKUP(G1127,ZemeData!$B$537:$C$548,2,0)</f>
        <v>XII</v>
      </c>
      <c r="J1127" s="867" t="str">
        <f>VLOOKUP(D1127,ZemeData!$E$524:$F$533,2,0)</f>
        <v xml:space="preserve"> ** Státy EU 28</v>
      </c>
      <c r="K1127" s="868"/>
      <c r="L1127" s="888" t="str">
        <f t="shared" si="72"/>
        <v>XII2018 ** Státy EU 28</v>
      </c>
      <c r="M1127" s="792" t="s">
        <v>1696</v>
      </c>
      <c r="N1127" s="793">
        <v>56</v>
      </c>
      <c r="O1127" s="793" t="s">
        <v>257</v>
      </c>
      <c r="P1127" s="980">
        <v>4541001479</v>
      </c>
      <c r="Q1127" s="981">
        <v>11455137</v>
      </c>
      <c r="R1127" s="739" t="str">
        <f t="shared" si="73"/>
        <v>12</v>
      </c>
      <c r="S1127" s="695" t="str">
        <f t="shared" si="74"/>
        <v>2018</v>
      </c>
      <c r="T1127" s="695" t="str">
        <f>VLOOKUP(R1127,ZemeData!$B$537:$C$548,2,0)</f>
        <v>XII</v>
      </c>
      <c r="U1127" s="695" t="str">
        <f>VLOOKUP(O1127,ZemeData!$B$524:$C$533,2,0)</f>
        <v xml:space="preserve"> ** Státy EU 28</v>
      </c>
      <c r="V1127" s="721"/>
    </row>
    <row r="1128" spans="1:22" x14ac:dyDescent="0.2">
      <c r="A1128" s="737" t="str">
        <f t="shared" si="69"/>
        <v xml:space="preserve">XII2018 * Státy s vyspělou tržní  </v>
      </c>
      <c r="B1128" s="792" t="s">
        <v>1696</v>
      </c>
      <c r="C1128" s="793">
        <v>58</v>
      </c>
      <c r="D1128" s="793" t="s">
        <v>262</v>
      </c>
      <c r="E1128" s="980">
        <v>3799275582</v>
      </c>
      <c r="F1128" s="981">
        <v>8907105</v>
      </c>
      <c r="G1128" s="887" t="str">
        <f t="shared" si="70"/>
        <v>12</v>
      </c>
      <c r="H1128" s="867" t="str">
        <f t="shared" si="71"/>
        <v>2018</v>
      </c>
      <c r="I1128" s="867" t="str">
        <f>VLOOKUP(G1128,ZemeData!$B$537:$C$548,2,0)</f>
        <v>XII</v>
      </c>
      <c r="J1128" s="867" t="str">
        <f>VLOOKUP(D1128,ZemeData!$E$524:$F$533,2,0)</f>
        <v xml:space="preserve"> * Státy s vyspělou tržní  </v>
      </c>
      <c r="K1128" s="868"/>
      <c r="L1128" s="888" t="str">
        <f t="shared" si="72"/>
        <v xml:space="preserve">XII2018 * Státy s vyspělou tržní  </v>
      </c>
      <c r="M1128" s="792" t="s">
        <v>1696</v>
      </c>
      <c r="N1128" s="793">
        <v>58</v>
      </c>
      <c r="O1128" s="793" t="s">
        <v>262</v>
      </c>
      <c r="P1128" s="980">
        <v>4665034223</v>
      </c>
      <c r="Q1128" s="981">
        <v>12452981</v>
      </c>
      <c r="R1128" s="739" t="str">
        <f t="shared" si="73"/>
        <v>12</v>
      </c>
      <c r="S1128" s="695" t="str">
        <f t="shared" si="74"/>
        <v>2018</v>
      </c>
      <c r="T1128" s="695" t="str">
        <f>VLOOKUP(R1128,ZemeData!$B$537:$C$548,2,0)</f>
        <v>XII</v>
      </c>
      <c r="U1128" s="695" t="str">
        <f>VLOOKUP(O1128,ZemeData!$B$524:$C$533,2,0)</f>
        <v xml:space="preserve"> * Státy s vyspělou tržní  </v>
      </c>
      <c r="V1128" s="721"/>
    </row>
    <row r="1129" spans="1:22" x14ac:dyDescent="0.2">
      <c r="A1129" s="737" t="str">
        <f t="shared" si="69"/>
        <v xml:space="preserve">XII2018 * Státy s </v>
      </c>
      <c r="B1129" s="792" t="s">
        <v>1696</v>
      </c>
      <c r="C1129" s="793">
        <v>59</v>
      </c>
      <c r="D1129" s="793" t="s">
        <v>263</v>
      </c>
      <c r="E1129" s="980">
        <v>26335750</v>
      </c>
      <c r="F1129" s="981">
        <v>81633</v>
      </c>
      <c r="G1129" s="887" t="str">
        <f t="shared" si="70"/>
        <v>12</v>
      </c>
      <c r="H1129" s="867" t="str">
        <f t="shared" si="71"/>
        <v>2018</v>
      </c>
      <c r="I1129" s="867" t="str">
        <f>VLOOKUP(G1129,ZemeData!$B$537:$C$548,2,0)</f>
        <v>XII</v>
      </c>
      <c r="J1129" s="867" t="str">
        <f>VLOOKUP(D1129,ZemeData!$E$524:$F$533,2,0)</f>
        <v xml:space="preserve"> * Státy s </v>
      </c>
      <c r="K1129" s="868"/>
      <c r="L1129" s="888" t="str">
        <f t="shared" si="72"/>
        <v xml:space="preserve">XII2018 * Státy s </v>
      </c>
      <c r="M1129" s="792" t="s">
        <v>1696</v>
      </c>
      <c r="N1129" s="793">
        <v>59</v>
      </c>
      <c r="O1129" s="793" t="s">
        <v>263</v>
      </c>
      <c r="P1129" s="980">
        <v>39978843</v>
      </c>
      <c r="Q1129" s="981">
        <v>95376</v>
      </c>
      <c r="R1129" s="739" t="str">
        <f t="shared" si="73"/>
        <v>12</v>
      </c>
      <c r="S1129" s="695" t="str">
        <f t="shared" si="74"/>
        <v>2018</v>
      </c>
      <c r="T1129" s="695" t="str">
        <f>VLOOKUP(R1129,ZemeData!$B$537:$C$548,2,0)</f>
        <v>XII</v>
      </c>
      <c r="U1129" s="695" t="str">
        <f>VLOOKUP(O1129,ZemeData!$B$524:$C$533,2,0)</f>
        <v xml:space="preserve"> * Státy s </v>
      </c>
      <c r="V1129" s="721"/>
    </row>
    <row r="1130" spans="1:22" x14ac:dyDescent="0.2">
      <c r="A1130" s="737" t="e">
        <f t="shared" si="69"/>
        <v>#N/A</v>
      </c>
      <c r="B1130" s="792"/>
      <c r="C1130" s="793"/>
      <c r="D1130" s="793"/>
      <c r="E1130" s="793"/>
      <c r="F1130" s="794"/>
      <c r="G1130" s="887" t="str">
        <f t="shared" si="70"/>
        <v/>
      </c>
      <c r="H1130" s="867" t="str">
        <f t="shared" si="71"/>
        <v/>
      </c>
      <c r="I1130" s="867" t="e">
        <f>VLOOKUP(G1130,ZemeData!$B$537:$C$548,2,0)</f>
        <v>#N/A</v>
      </c>
      <c r="J1130" s="867" t="e">
        <f>VLOOKUP(D1130,ZemeData!$E$524:$F$533,2,0)</f>
        <v>#N/A</v>
      </c>
      <c r="K1130" s="868"/>
      <c r="L1130" s="888" t="e">
        <f t="shared" si="72"/>
        <v>#N/A</v>
      </c>
      <c r="M1130" s="792"/>
      <c r="N1130" s="702"/>
      <c r="O1130" s="702"/>
      <c r="P1130" s="702"/>
      <c r="Q1130" s="744"/>
      <c r="R1130" s="739" t="str">
        <f t="shared" si="73"/>
        <v/>
      </c>
      <c r="S1130" s="695" t="str">
        <f t="shared" si="74"/>
        <v/>
      </c>
      <c r="T1130" s="695" t="e">
        <f>VLOOKUP(R1130,ZemeData!$B$537:$C$548,2,0)</f>
        <v>#N/A</v>
      </c>
      <c r="U1130" s="695" t="e">
        <f>VLOOKUP(O1130,ZemeData!$B$524:$C$533,2,0)</f>
        <v>#N/A</v>
      </c>
      <c r="V1130" s="721"/>
    </row>
    <row r="1131" spans="1:22" x14ac:dyDescent="0.2">
      <c r="A1131" s="737" t="e">
        <f t="shared" si="69"/>
        <v>#N/A</v>
      </c>
      <c r="B1131" s="792"/>
      <c r="C1131" s="793"/>
      <c r="D1131" s="793"/>
      <c r="E1131" s="793"/>
      <c r="F1131" s="794"/>
      <c r="G1131" s="887" t="str">
        <f t="shared" si="70"/>
        <v/>
      </c>
      <c r="H1131" s="867" t="str">
        <f t="shared" si="71"/>
        <v/>
      </c>
      <c r="I1131" s="867" t="e">
        <f>VLOOKUP(G1131,ZemeData!$B$537:$C$548,2,0)</f>
        <v>#N/A</v>
      </c>
      <c r="J1131" s="867" t="e">
        <f>VLOOKUP(D1131,ZemeData!$E$524:$F$533,2,0)</f>
        <v>#N/A</v>
      </c>
      <c r="K1131" s="868"/>
      <c r="L1131" s="888" t="e">
        <f t="shared" si="72"/>
        <v>#N/A</v>
      </c>
      <c r="M1131" s="792"/>
      <c r="N1131" s="702"/>
      <c r="O1131" s="702"/>
      <c r="P1131" s="702"/>
      <c r="Q1131" s="744"/>
      <c r="R1131" s="739" t="str">
        <f t="shared" si="73"/>
        <v/>
      </c>
      <c r="S1131" s="695" t="str">
        <f t="shared" si="74"/>
        <v/>
      </c>
      <c r="T1131" s="695" t="e">
        <f>VLOOKUP(R1131,ZemeData!$B$537:$C$548,2,0)</f>
        <v>#N/A</v>
      </c>
      <c r="U1131" s="695" t="e">
        <f>VLOOKUP(O1131,ZemeData!$B$524:$C$533,2,0)</f>
        <v>#N/A</v>
      </c>
      <c r="V1131" s="721"/>
    </row>
    <row r="1132" spans="1:22" x14ac:dyDescent="0.2">
      <c r="A1132" s="737" t="e">
        <f t="shared" si="69"/>
        <v>#N/A</v>
      </c>
      <c r="B1132" s="792"/>
      <c r="C1132" s="793"/>
      <c r="D1132" s="793"/>
      <c r="E1132" s="793"/>
      <c r="F1132" s="794"/>
      <c r="G1132" s="887" t="str">
        <f t="shared" si="70"/>
        <v/>
      </c>
      <c r="H1132" s="867" t="str">
        <f t="shared" si="71"/>
        <v/>
      </c>
      <c r="I1132" s="867" t="e">
        <f>VLOOKUP(G1132,ZemeData!$B$537:$C$548,2,0)</f>
        <v>#N/A</v>
      </c>
      <c r="J1132" s="867" t="e">
        <f>VLOOKUP(D1132,ZemeData!$E$524:$F$533,2,0)</f>
        <v>#N/A</v>
      </c>
      <c r="K1132" s="868"/>
      <c r="L1132" s="888" t="e">
        <f t="shared" si="72"/>
        <v>#N/A</v>
      </c>
      <c r="M1132" s="792"/>
      <c r="N1132" s="702"/>
      <c r="O1132" s="702"/>
      <c r="P1132" s="702"/>
      <c r="Q1132" s="744"/>
      <c r="R1132" s="739" t="str">
        <f t="shared" si="73"/>
        <v/>
      </c>
      <c r="S1132" s="695" t="str">
        <f t="shared" si="74"/>
        <v/>
      </c>
      <c r="T1132" s="695" t="e">
        <f>VLOOKUP(R1132,ZemeData!$B$537:$C$548,2,0)</f>
        <v>#N/A</v>
      </c>
      <c r="U1132" s="695" t="e">
        <f>VLOOKUP(O1132,ZemeData!$B$524:$C$533,2,0)</f>
        <v>#N/A</v>
      </c>
      <c r="V1132" s="721"/>
    </row>
    <row r="1133" spans="1:22" ht="13.5" thickBot="1" x14ac:dyDescent="0.25">
      <c r="A1133" s="737" t="e">
        <f t="shared" si="69"/>
        <v>#N/A</v>
      </c>
      <c r="B1133" s="889"/>
      <c r="C1133" s="796"/>
      <c r="D1133" s="796"/>
      <c r="E1133" s="796"/>
      <c r="F1133" s="797"/>
      <c r="G1133" s="890"/>
      <c r="H1133" s="867" t="str">
        <f t="shared" si="71"/>
        <v/>
      </c>
      <c r="I1133" s="867" t="e">
        <f>VLOOKUP(G1133,ZemeData!$B$537:$C$548,2,0)</f>
        <v>#N/A</v>
      </c>
      <c r="J1133" s="867" t="e">
        <f>VLOOKUP(D1133,ZemeData!$E$524:$F$533,2,0)</f>
        <v>#N/A</v>
      </c>
      <c r="K1133" s="874"/>
      <c r="L1133" s="888" t="e">
        <f t="shared" si="72"/>
        <v>#N/A</v>
      </c>
      <c r="M1133" s="889"/>
      <c r="N1133" s="745"/>
      <c r="O1133" s="745"/>
      <c r="P1133" s="745"/>
      <c r="Q1133" s="746"/>
      <c r="R1133" s="739" t="str">
        <f t="shared" si="73"/>
        <v/>
      </c>
      <c r="S1133" s="695" t="str">
        <f t="shared" si="74"/>
        <v/>
      </c>
      <c r="T1133" s="695" t="e">
        <f>VLOOKUP(R1133,ZemeData!$B$537:$C$548,2,0)</f>
        <v>#N/A</v>
      </c>
      <c r="U1133" s="695" t="e">
        <f>VLOOKUP(O1133,ZemeData!$B$524:$C$533,2,0)</f>
        <v>#N/A</v>
      </c>
      <c r="V1133" s="722"/>
    </row>
  </sheetData>
  <sheetProtection algorithmName="SHA-512" hashValue="vc4U9ze2BMKV2US24uvmKWhYF3sbvzoLdxPcjl9uM+AoVJOFj4Fnov0MyO8E+vWZvGn/7Ac4Zjg3PCYTT51HbA==" saltValue="JbfDhj67pdXNOPZaIBHi6g==" spinCount="100000" sheet="1" objects="1" scenarios="1" formatCells="0"/>
  <sortState ref="B13:G22">
    <sortCondition ref="B13:B22"/>
  </sortState>
  <pageMargins left="0.7" right="0.7" top="0.78740157499999996" bottom="0.78740157499999996"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dimension ref="A1:H548"/>
  <sheetViews>
    <sheetView zoomScale="80" zoomScaleNormal="80" workbookViewId="0">
      <selection activeCell="B530" sqref="B530"/>
    </sheetView>
  </sheetViews>
  <sheetFormatPr defaultColWidth="8.7109375" defaultRowHeight="12.75" x14ac:dyDescent="0.2"/>
  <cols>
    <col min="1" max="1" width="11.42578125" style="1" customWidth="1"/>
    <col min="2" max="2" width="26.5703125" style="1" customWidth="1"/>
    <col min="3" max="3" width="14.42578125" style="1" customWidth="1"/>
    <col min="4" max="4" width="11.85546875" style="1" customWidth="1"/>
    <col min="5" max="5" width="17.28515625" style="1" customWidth="1"/>
    <col min="6" max="6" width="26.28515625" style="1" customWidth="1"/>
    <col min="7" max="7" width="14" style="1" customWidth="1"/>
    <col min="8" max="8" width="14.140625" style="1" customWidth="1"/>
    <col min="9" max="16384" width="8.7109375" style="1"/>
  </cols>
  <sheetData>
    <row r="1" spans="1:8" ht="13.5" thickBot="1" x14ac:dyDescent="0.25">
      <c r="A1" s="714" t="s">
        <v>288</v>
      </c>
    </row>
    <row r="2" spans="1:8" ht="26.25" x14ac:dyDescent="0.25">
      <c r="A2" s="921" t="s">
        <v>244</v>
      </c>
      <c r="B2" s="917" t="s">
        <v>245</v>
      </c>
      <c r="C2" s="922"/>
      <c r="D2" s="922"/>
      <c r="E2" s="897" t="s">
        <v>244</v>
      </c>
      <c r="F2" s="898" t="s">
        <v>245</v>
      </c>
      <c r="G2" s="936"/>
      <c r="H2" s="938"/>
    </row>
    <row r="3" spans="1:8" ht="26.25" x14ac:dyDescent="0.25">
      <c r="A3" s="921" t="s">
        <v>246</v>
      </c>
      <c r="B3" s="917" t="s">
        <v>248</v>
      </c>
      <c r="C3" s="922"/>
      <c r="D3" s="922"/>
      <c r="E3" s="900" t="s">
        <v>246</v>
      </c>
      <c r="F3" s="901" t="s">
        <v>247</v>
      </c>
      <c r="G3" s="929"/>
      <c r="H3" s="934"/>
    </row>
    <row r="4" spans="1:8" ht="15" x14ac:dyDescent="0.25">
      <c r="A4" s="921" t="s">
        <v>249</v>
      </c>
      <c r="B4" s="917" t="s">
        <v>1683</v>
      </c>
      <c r="C4" s="922"/>
      <c r="D4" s="922"/>
      <c r="E4" s="900" t="s">
        <v>249</v>
      </c>
      <c r="F4" s="901" t="s">
        <v>1683</v>
      </c>
      <c r="G4" s="929"/>
      <c r="H4" s="934"/>
    </row>
    <row r="5" spans="1:8" ht="39" x14ac:dyDescent="0.25">
      <c r="A5" s="921" t="s">
        <v>282</v>
      </c>
      <c r="B5" s="923" t="s">
        <v>283</v>
      </c>
      <c r="C5" s="922"/>
      <c r="D5" s="922"/>
      <c r="E5" s="900" t="s">
        <v>282</v>
      </c>
      <c r="F5" s="903" t="s">
        <v>283</v>
      </c>
      <c r="G5" s="929"/>
      <c r="H5" s="934"/>
    </row>
    <row r="6" spans="1:8" ht="15" x14ac:dyDescent="0.25">
      <c r="A6" s="924"/>
      <c r="B6" s="922"/>
      <c r="C6" s="922"/>
      <c r="D6" s="922"/>
      <c r="E6" s="932"/>
      <c r="F6" s="929"/>
      <c r="G6" s="929"/>
      <c r="H6" s="934"/>
    </row>
    <row r="7" spans="1:8" ht="15" x14ac:dyDescent="0.25">
      <c r="A7" s="924"/>
      <c r="B7" s="922"/>
      <c r="C7" s="922"/>
      <c r="D7" s="922"/>
      <c r="E7" s="932"/>
      <c r="F7" s="929"/>
      <c r="G7" s="929"/>
      <c r="H7" s="934"/>
    </row>
    <row r="8" spans="1:8" ht="25.5" x14ac:dyDescent="0.2">
      <c r="A8" s="917" t="s">
        <v>250</v>
      </c>
      <c r="B8" s="917" t="s">
        <v>251</v>
      </c>
      <c r="C8" s="917" t="s">
        <v>284</v>
      </c>
      <c r="D8" s="917" t="s">
        <v>252</v>
      </c>
      <c r="E8" s="928" t="s">
        <v>250</v>
      </c>
      <c r="F8" s="901" t="s">
        <v>251</v>
      </c>
      <c r="G8" s="901" t="s">
        <v>284</v>
      </c>
      <c r="H8" s="948" t="s">
        <v>252</v>
      </c>
    </row>
    <row r="9" spans="1:8" x14ac:dyDescent="0.2">
      <c r="A9" s="917" t="s">
        <v>982</v>
      </c>
      <c r="B9" s="917" t="s">
        <v>983</v>
      </c>
      <c r="C9" s="918">
        <v>18157</v>
      </c>
      <c r="D9" s="918">
        <v>4947</v>
      </c>
      <c r="E9" s="928" t="s">
        <v>982</v>
      </c>
      <c r="F9" s="901" t="s">
        <v>983</v>
      </c>
      <c r="G9" s="933">
        <v>65005</v>
      </c>
      <c r="H9" s="946">
        <v>214699</v>
      </c>
    </row>
    <row r="10" spans="1:8" x14ac:dyDescent="0.2">
      <c r="A10" s="917" t="s">
        <v>984</v>
      </c>
      <c r="B10" s="917" t="s">
        <v>985</v>
      </c>
      <c r="C10" s="918">
        <v>31633675</v>
      </c>
      <c r="D10" s="918">
        <v>2229084</v>
      </c>
      <c r="E10" s="928" t="s">
        <v>984</v>
      </c>
      <c r="F10" s="901" t="s">
        <v>985</v>
      </c>
      <c r="G10" s="933">
        <v>82407193</v>
      </c>
      <c r="H10" s="946">
        <v>19384814</v>
      </c>
    </row>
    <row r="11" spans="1:8" x14ac:dyDescent="0.2">
      <c r="A11" s="917" t="s">
        <v>986</v>
      </c>
      <c r="B11" s="917" t="s">
        <v>987</v>
      </c>
      <c r="C11" s="918">
        <v>11265</v>
      </c>
      <c r="D11" s="918">
        <v>3210</v>
      </c>
      <c r="E11" s="928" t="s">
        <v>986</v>
      </c>
      <c r="F11" s="901" t="s">
        <v>987</v>
      </c>
      <c r="G11" s="933">
        <v>1113490</v>
      </c>
      <c r="H11" s="946">
        <v>84662</v>
      </c>
    </row>
    <row r="12" spans="1:8" x14ac:dyDescent="0.2">
      <c r="A12" s="917" t="s">
        <v>988</v>
      </c>
      <c r="B12" s="917" t="s">
        <v>989</v>
      </c>
      <c r="C12" s="918">
        <v>67221</v>
      </c>
      <c r="D12" s="918">
        <v>1884</v>
      </c>
      <c r="E12" s="928" t="s">
        <v>988</v>
      </c>
      <c r="F12" s="901" t="s">
        <v>989</v>
      </c>
      <c r="G12" s="933">
        <v>36229</v>
      </c>
      <c r="H12" s="946">
        <v>1361</v>
      </c>
    </row>
    <row r="13" spans="1:8" x14ac:dyDescent="0.2">
      <c r="A13" s="917" t="s">
        <v>990</v>
      </c>
      <c r="B13" s="917" t="s">
        <v>991</v>
      </c>
      <c r="C13" s="918">
        <v>4876</v>
      </c>
      <c r="D13" s="918">
        <v>2257</v>
      </c>
      <c r="E13" s="928" t="s">
        <v>990</v>
      </c>
      <c r="F13" s="901" t="s">
        <v>991</v>
      </c>
      <c r="G13" s="933">
        <v>6870</v>
      </c>
      <c r="H13" s="946">
        <v>2665</v>
      </c>
    </row>
    <row r="14" spans="1:8" x14ac:dyDescent="0.2">
      <c r="A14" s="917" t="s">
        <v>992</v>
      </c>
      <c r="B14" s="917" t="s">
        <v>993</v>
      </c>
      <c r="C14" s="918">
        <v>9065561</v>
      </c>
      <c r="D14" s="918">
        <v>660442</v>
      </c>
      <c r="E14" s="928" t="s">
        <v>992</v>
      </c>
      <c r="F14" s="901" t="s">
        <v>993</v>
      </c>
      <c r="G14" s="933">
        <v>12031091</v>
      </c>
      <c r="H14" s="946">
        <v>1209001</v>
      </c>
    </row>
    <row r="15" spans="1:8" x14ac:dyDescent="0.2">
      <c r="A15" s="917" t="s">
        <v>994</v>
      </c>
      <c r="B15" s="917" t="s">
        <v>995</v>
      </c>
      <c r="C15" s="918">
        <v>617453</v>
      </c>
      <c r="D15" s="918">
        <v>81194</v>
      </c>
      <c r="E15" s="928" t="s">
        <v>994</v>
      </c>
      <c r="F15" s="901" t="s">
        <v>995</v>
      </c>
      <c r="G15" s="933">
        <v>3973931</v>
      </c>
      <c r="H15" s="946">
        <v>850336</v>
      </c>
    </row>
    <row r="16" spans="1:8" x14ac:dyDescent="0.2">
      <c r="A16" s="917" t="s">
        <v>996</v>
      </c>
      <c r="B16" s="917" t="s">
        <v>197</v>
      </c>
      <c r="C16" s="918">
        <v>2133</v>
      </c>
      <c r="D16" s="918">
        <v>103</v>
      </c>
      <c r="E16" s="928" t="s">
        <v>996</v>
      </c>
      <c r="F16" s="901" t="s">
        <v>197</v>
      </c>
      <c r="G16" s="933">
        <v>577222</v>
      </c>
      <c r="H16" s="946">
        <v>226821</v>
      </c>
    </row>
    <row r="17" spans="1:8" x14ac:dyDescent="0.2">
      <c r="A17" s="917" t="s">
        <v>1601</v>
      </c>
      <c r="B17" s="917" t="s">
        <v>1602</v>
      </c>
      <c r="C17" s="918">
        <v>1</v>
      </c>
      <c r="D17" s="918">
        <v>2</v>
      </c>
      <c r="E17" s="928" t="s">
        <v>1601</v>
      </c>
      <c r="F17" s="901" t="s">
        <v>1602</v>
      </c>
      <c r="G17" s="933">
        <v>16664</v>
      </c>
      <c r="H17" s="946">
        <v>2968</v>
      </c>
    </row>
    <row r="18" spans="1:8" x14ac:dyDescent="0.2">
      <c r="A18" s="917" t="s">
        <v>997</v>
      </c>
      <c r="B18" s="917" t="s">
        <v>198</v>
      </c>
      <c r="C18" s="918">
        <v>26171071</v>
      </c>
      <c r="D18" s="918">
        <v>2335575</v>
      </c>
      <c r="E18" s="928" t="s">
        <v>997</v>
      </c>
      <c r="F18" s="901" t="s">
        <v>198</v>
      </c>
      <c r="G18" s="933">
        <v>12366211</v>
      </c>
      <c r="H18" s="946">
        <v>2157922</v>
      </c>
    </row>
    <row r="19" spans="1:8" x14ac:dyDescent="0.2">
      <c r="A19" s="917" t="s">
        <v>998</v>
      </c>
      <c r="B19" s="917" t="s">
        <v>999</v>
      </c>
      <c r="C19" s="918">
        <v>444</v>
      </c>
      <c r="D19" s="918">
        <v>374</v>
      </c>
      <c r="E19" s="928" t="s">
        <v>998</v>
      </c>
      <c r="F19" s="901" t="s">
        <v>999</v>
      </c>
      <c r="G19" s="933">
        <v>1</v>
      </c>
      <c r="H19" s="946">
        <v>1</v>
      </c>
    </row>
    <row r="20" spans="1:8" x14ac:dyDescent="0.2">
      <c r="A20" s="917" t="s">
        <v>1000</v>
      </c>
      <c r="B20" s="917" t="s">
        <v>1001</v>
      </c>
      <c r="C20" s="918">
        <v>3270973804</v>
      </c>
      <c r="D20" s="918">
        <v>119638562</v>
      </c>
      <c r="E20" s="928" t="s">
        <v>1000</v>
      </c>
      <c r="F20" s="901" t="s">
        <v>1001</v>
      </c>
      <c r="G20" s="933">
        <v>8762404184</v>
      </c>
      <c r="H20" s="946">
        <v>186589442</v>
      </c>
    </row>
    <row r="21" spans="1:8" x14ac:dyDescent="0.2">
      <c r="A21" s="917" t="s">
        <v>1002</v>
      </c>
      <c r="B21" s="917" t="s">
        <v>199</v>
      </c>
      <c r="C21" s="918">
        <v>30975036</v>
      </c>
      <c r="D21" s="918">
        <v>3816723</v>
      </c>
      <c r="E21" s="928" t="s">
        <v>1002</v>
      </c>
      <c r="F21" s="901" t="s">
        <v>199</v>
      </c>
      <c r="G21" s="933">
        <v>98031066</v>
      </c>
      <c r="H21" s="946">
        <v>10117513</v>
      </c>
    </row>
    <row r="22" spans="1:8" x14ac:dyDescent="0.2">
      <c r="A22" s="917" t="s">
        <v>1003</v>
      </c>
      <c r="B22" s="917" t="s">
        <v>1004</v>
      </c>
      <c r="C22" s="918">
        <v>33</v>
      </c>
      <c r="D22" s="918">
        <v>90</v>
      </c>
      <c r="E22" s="928" t="s">
        <v>1003</v>
      </c>
      <c r="F22" s="901" t="s">
        <v>1004</v>
      </c>
      <c r="G22" s="933">
        <v>11603</v>
      </c>
      <c r="H22" s="946">
        <v>2139</v>
      </c>
    </row>
    <row r="23" spans="1:8" x14ac:dyDescent="0.2">
      <c r="A23" s="917" t="s">
        <v>1005</v>
      </c>
      <c r="B23" s="917" t="s">
        <v>200</v>
      </c>
      <c r="C23" s="918">
        <v>2426474647</v>
      </c>
      <c r="D23" s="918">
        <v>23826916</v>
      </c>
      <c r="E23" s="928" t="s">
        <v>1005</v>
      </c>
      <c r="F23" s="901" t="s">
        <v>200</v>
      </c>
      <c r="G23" s="933">
        <v>37481846</v>
      </c>
      <c r="H23" s="946">
        <v>2053324</v>
      </c>
    </row>
    <row r="24" spans="1:8" x14ac:dyDescent="0.2">
      <c r="A24" s="917" t="s">
        <v>1006</v>
      </c>
      <c r="B24" s="917" t="s">
        <v>1007</v>
      </c>
      <c r="C24" s="918">
        <v>94534508</v>
      </c>
      <c r="D24" s="918">
        <v>2450654</v>
      </c>
      <c r="E24" s="928" t="s">
        <v>1006</v>
      </c>
      <c r="F24" s="901" t="s">
        <v>1007</v>
      </c>
      <c r="G24" s="933">
        <v>183200744</v>
      </c>
      <c r="H24" s="946">
        <v>3868824</v>
      </c>
    </row>
    <row r="25" spans="1:8" x14ac:dyDescent="0.2">
      <c r="A25" s="917" t="s">
        <v>1008</v>
      </c>
      <c r="B25" s="917" t="s">
        <v>1009</v>
      </c>
      <c r="C25" s="918">
        <v>353098</v>
      </c>
      <c r="D25" s="918">
        <v>22873</v>
      </c>
      <c r="E25" s="928" t="s">
        <v>1008</v>
      </c>
      <c r="F25" s="901" t="s">
        <v>1009</v>
      </c>
      <c r="G25" s="933">
        <v>207535</v>
      </c>
      <c r="H25" s="946">
        <v>6313</v>
      </c>
    </row>
    <row r="26" spans="1:8" x14ac:dyDescent="0.2">
      <c r="A26" s="917" t="s">
        <v>1010</v>
      </c>
      <c r="B26" s="917" t="s">
        <v>1011</v>
      </c>
      <c r="C26" s="918">
        <v>29839529</v>
      </c>
      <c r="D26" s="918">
        <v>11342651</v>
      </c>
      <c r="E26" s="928" t="s">
        <v>1010</v>
      </c>
      <c r="F26" s="901" t="s">
        <v>1011</v>
      </c>
      <c r="G26" s="933">
        <v>16345605</v>
      </c>
      <c r="H26" s="946">
        <v>805417</v>
      </c>
    </row>
    <row r="27" spans="1:8" x14ac:dyDescent="0.2">
      <c r="A27" s="917" t="s">
        <v>1012</v>
      </c>
      <c r="B27" s="917" t="s">
        <v>1013</v>
      </c>
      <c r="C27" s="918">
        <v>986879314</v>
      </c>
      <c r="D27" s="918">
        <v>60078819</v>
      </c>
      <c r="E27" s="928" t="s">
        <v>1012</v>
      </c>
      <c r="F27" s="901" t="s">
        <v>1013</v>
      </c>
      <c r="G27" s="933">
        <v>776686032</v>
      </c>
      <c r="H27" s="946">
        <v>97369091</v>
      </c>
    </row>
    <row r="28" spans="1:8" x14ac:dyDescent="0.2">
      <c r="A28" s="917" t="s">
        <v>1014</v>
      </c>
      <c r="B28" s="917" t="s">
        <v>1015</v>
      </c>
      <c r="C28" s="918">
        <v>111055</v>
      </c>
      <c r="D28" s="918">
        <v>10697</v>
      </c>
      <c r="E28" s="928" t="s">
        <v>1014</v>
      </c>
      <c r="F28" s="901" t="s">
        <v>1015</v>
      </c>
      <c r="G28" s="933">
        <v>604279</v>
      </c>
      <c r="H28" s="946">
        <v>35890</v>
      </c>
    </row>
    <row r="29" spans="1:8" x14ac:dyDescent="0.2">
      <c r="A29" s="917" t="s">
        <v>1016</v>
      </c>
      <c r="B29" s="917" t="s">
        <v>1017</v>
      </c>
      <c r="C29" s="918">
        <v>253134785</v>
      </c>
      <c r="D29" s="918">
        <v>13592138</v>
      </c>
      <c r="E29" s="928" t="s">
        <v>1016</v>
      </c>
      <c r="F29" s="901" t="s">
        <v>1017</v>
      </c>
      <c r="G29" s="933">
        <v>209692253</v>
      </c>
      <c r="H29" s="946">
        <v>19019876</v>
      </c>
    </row>
    <row r="30" spans="1:8" x14ac:dyDescent="0.2">
      <c r="A30" s="917" t="s">
        <v>1018</v>
      </c>
      <c r="B30" s="917" t="s">
        <v>1019</v>
      </c>
      <c r="C30" s="918">
        <v>7275893</v>
      </c>
      <c r="D30" s="918">
        <v>383655</v>
      </c>
      <c r="E30" s="928" t="s">
        <v>1018</v>
      </c>
      <c r="F30" s="901" t="s">
        <v>1019</v>
      </c>
      <c r="G30" s="933">
        <v>5258245</v>
      </c>
      <c r="H30" s="946">
        <v>604289</v>
      </c>
    </row>
    <row r="31" spans="1:8" x14ac:dyDescent="0.2">
      <c r="A31" s="917" t="s">
        <v>1020</v>
      </c>
      <c r="B31" s="917" t="s">
        <v>1021</v>
      </c>
      <c r="C31" s="918">
        <v>3914</v>
      </c>
      <c r="D31" s="918">
        <v>554</v>
      </c>
      <c r="E31" s="928" t="s">
        <v>1020</v>
      </c>
      <c r="F31" s="901" t="s">
        <v>1021</v>
      </c>
      <c r="G31" s="933">
        <v>558495</v>
      </c>
      <c r="H31" s="946">
        <v>8550</v>
      </c>
    </row>
    <row r="32" spans="1:8" x14ac:dyDescent="0.2">
      <c r="A32" s="917" t="s">
        <v>1022</v>
      </c>
      <c r="B32" s="917" t="s">
        <v>1023</v>
      </c>
      <c r="C32" s="918">
        <v>4576</v>
      </c>
      <c r="D32" s="918">
        <v>506</v>
      </c>
      <c r="E32" s="928" t="s">
        <v>1022</v>
      </c>
      <c r="F32" s="901" t="s">
        <v>1023</v>
      </c>
      <c r="G32" s="933">
        <v>1070852</v>
      </c>
      <c r="H32" s="946">
        <v>65481</v>
      </c>
    </row>
    <row r="33" spans="1:8" x14ac:dyDescent="0.2">
      <c r="A33" s="917" t="s">
        <v>1024</v>
      </c>
      <c r="B33" s="917" t="s">
        <v>1025</v>
      </c>
      <c r="C33" s="918">
        <v>6119</v>
      </c>
      <c r="D33" s="918">
        <v>738</v>
      </c>
      <c r="E33" s="928" t="s">
        <v>1024</v>
      </c>
      <c r="F33" s="901" t="s">
        <v>1025</v>
      </c>
      <c r="G33" s="933">
        <v>80</v>
      </c>
      <c r="H33" s="946">
        <v>112</v>
      </c>
    </row>
    <row r="34" spans="1:8" x14ac:dyDescent="0.2">
      <c r="A34" s="917" t="s">
        <v>1026</v>
      </c>
      <c r="B34" s="917" t="s">
        <v>1027</v>
      </c>
      <c r="C34" s="918">
        <v>1476</v>
      </c>
      <c r="D34" s="918">
        <v>489</v>
      </c>
      <c r="E34" s="928" t="s">
        <v>1026</v>
      </c>
      <c r="F34" s="901" t="s">
        <v>1027</v>
      </c>
      <c r="G34" s="933">
        <v>314</v>
      </c>
      <c r="H34" s="946">
        <v>426</v>
      </c>
    </row>
    <row r="35" spans="1:8" x14ac:dyDescent="0.2">
      <c r="A35" s="917" t="s">
        <v>1028</v>
      </c>
      <c r="B35" s="917" t="s">
        <v>1029</v>
      </c>
      <c r="C35" s="918">
        <v>1736</v>
      </c>
      <c r="D35" s="918">
        <v>904</v>
      </c>
      <c r="E35" s="928" t="s">
        <v>1028</v>
      </c>
      <c r="F35" s="901" t="s">
        <v>1029</v>
      </c>
      <c r="G35" s="933">
        <v>22232</v>
      </c>
      <c r="H35" s="946">
        <v>7354</v>
      </c>
    </row>
    <row r="36" spans="1:8" x14ac:dyDescent="0.2">
      <c r="A36" s="917" t="s">
        <v>1030</v>
      </c>
      <c r="B36" s="917" t="s">
        <v>1031</v>
      </c>
      <c r="C36" s="918">
        <v>290776</v>
      </c>
      <c r="D36" s="918">
        <v>49455</v>
      </c>
      <c r="E36" s="928" t="s">
        <v>1030</v>
      </c>
      <c r="F36" s="901" t="s">
        <v>1031</v>
      </c>
      <c r="G36" s="933">
        <v>1174602</v>
      </c>
      <c r="H36" s="946">
        <v>301543</v>
      </c>
    </row>
    <row r="37" spans="1:8" x14ac:dyDescent="0.2">
      <c r="A37" s="917" t="s">
        <v>1607</v>
      </c>
      <c r="B37" s="917" t="s">
        <v>1608</v>
      </c>
      <c r="C37" s="918">
        <v>35</v>
      </c>
      <c r="D37" s="918">
        <v>1547</v>
      </c>
      <c r="E37" s="928" t="s">
        <v>1607</v>
      </c>
      <c r="F37" s="901" t="s">
        <v>1608</v>
      </c>
      <c r="G37" s="933">
        <v>1</v>
      </c>
      <c r="H37" s="946">
        <v>0</v>
      </c>
    </row>
    <row r="38" spans="1:8" x14ac:dyDescent="0.2">
      <c r="A38" s="917" t="s">
        <v>264</v>
      </c>
      <c r="B38" s="917" t="s">
        <v>186</v>
      </c>
      <c r="C38" s="918">
        <v>231632909</v>
      </c>
      <c r="D38" s="918">
        <v>5595361</v>
      </c>
      <c r="E38" s="928" t="s">
        <v>264</v>
      </c>
      <c r="F38" s="901" t="s">
        <v>186</v>
      </c>
      <c r="G38" s="933">
        <v>56938527</v>
      </c>
      <c r="H38" s="946">
        <v>6539164</v>
      </c>
    </row>
    <row r="39" spans="1:8" x14ac:dyDescent="0.2">
      <c r="A39" s="917" t="s">
        <v>1032</v>
      </c>
      <c r="B39" s="917" t="s">
        <v>1033</v>
      </c>
      <c r="C39" s="918">
        <v>23822</v>
      </c>
      <c r="D39" s="918">
        <v>6411</v>
      </c>
      <c r="E39" s="928" t="s">
        <v>1032</v>
      </c>
      <c r="F39" s="901" t="s">
        <v>1033</v>
      </c>
      <c r="G39" s="933">
        <v>193894</v>
      </c>
      <c r="H39" s="946">
        <v>16104</v>
      </c>
    </row>
    <row r="40" spans="1:8" x14ac:dyDescent="0.2">
      <c r="A40" s="917" t="s">
        <v>1034</v>
      </c>
      <c r="B40" s="917" t="s">
        <v>1035</v>
      </c>
      <c r="C40" s="918">
        <v>63</v>
      </c>
      <c r="D40" s="918">
        <v>72</v>
      </c>
      <c r="E40" s="928" t="s">
        <v>1034</v>
      </c>
      <c r="F40" s="901" t="s">
        <v>1035</v>
      </c>
      <c r="G40" s="933">
        <v>473</v>
      </c>
      <c r="H40" s="946">
        <v>401</v>
      </c>
    </row>
    <row r="41" spans="1:8" x14ac:dyDescent="0.2">
      <c r="A41" s="917" t="s">
        <v>1609</v>
      </c>
      <c r="B41" s="917" t="s">
        <v>1610</v>
      </c>
      <c r="C41" s="918">
        <v>0</v>
      </c>
      <c r="D41" s="918">
        <v>4</v>
      </c>
      <c r="E41" s="928" t="s">
        <v>1036</v>
      </c>
      <c r="F41" s="901" t="s">
        <v>1037</v>
      </c>
      <c r="G41" s="933">
        <v>273204</v>
      </c>
      <c r="H41" s="946">
        <v>248257</v>
      </c>
    </row>
    <row r="42" spans="1:8" x14ac:dyDescent="0.2">
      <c r="A42" s="917" t="s">
        <v>1036</v>
      </c>
      <c r="B42" s="917" t="s">
        <v>1037</v>
      </c>
      <c r="C42" s="918">
        <v>142939</v>
      </c>
      <c r="D42" s="918">
        <v>16238</v>
      </c>
      <c r="E42" s="928" t="s">
        <v>1038</v>
      </c>
      <c r="F42" s="901" t="s">
        <v>201</v>
      </c>
      <c r="G42" s="933">
        <v>39004740</v>
      </c>
      <c r="H42" s="946">
        <v>5202050</v>
      </c>
    </row>
    <row r="43" spans="1:8" x14ac:dyDescent="0.2">
      <c r="A43" s="917" t="s">
        <v>1038</v>
      </c>
      <c r="B43" s="917" t="s">
        <v>201</v>
      </c>
      <c r="C43" s="918">
        <v>218923124</v>
      </c>
      <c r="D43" s="918">
        <v>2823072</v>
      </c>
      <c r="E43" s="928" t="s">
        <v>1039</v>
      </c>
      <c r="F43" s="901" t="s">
        <v>1040</v>
      </c>
      <c r="G43" s="933">
        <v>69265</v>
      </c>
      <c r="H43" s="946">
        <v>28897</v>
      </c>
    </row>
    <row r="44" spans="1:8" x14ac:dyDescent="0.2">
      <c r="A44" s="917" t="s">
        <v>1039</v>
      </c>
      <c r="B44" s="917" t="s">
        <v>1040</v>
      </c>
      <c r="C44" s="918">
        <v>44809</v>
      </c>
      <c r="D44" s="918">
        <v>8077</v>
      </c>
      <c r="E44" s="928" t="s">
        <v>265</v>
      </c>
      <c r="F44" s="901" t="s">
        <v>210</v>
      </c>
      <c r="G44" s="933">
        <v>101529991</v>
      </c>
      <c r="H44" s="946">
        <v>7110690</v>
      </c>
    </row>
    <row r="45" spans="1:8" x14ac:dyDescent="0.2">
      <c r="A45" s="917" t="s">
        <v>265</v>
      </c>
      <c r="B45" s="917" t="s">
        <v>210</v>
      </c>
      <c r="C45" s="918">
        <v>232108287</v>
      </c>
      <c r="D45" s="918">
        <v>6236881</v>
      </c>
      <c r="E45" s="928" t="s">
        <v>1043</v>
      </c>
      <c r="F45" s="901" t="s">
        <v>1044</v>
      </c>
      <c r="G45" s="933">
        <v>1291941</v>
      </c>
      <c r="H45" s="946">
        <v>78601</v>
      </c>
    </row>
    <row r="46" spans="1:8" x14ac:dyDescent="0.2">
      <c r="A46" s="917" t="s">
        <v>1041</v>
      </c>
      <c r="B46" s="917" t="s">
        <v>1042</v>
      </c>
      <c r="C46" s="918">
        <v>2537</v>
      </c>
      <c r="D46" s="918">
        <v>362</v>
      </c>
      <c r="E46" s="928" t="s">
        <v>1378</v>
      </c>
      <c r="F46" s="901" t="s">
        <v>1379</v>
      </c>
      <c r="G46" s="933">
        <v>67</v>
      </c>
      <c r="H46" s="946">
        <v>231</v>
      </c>
    </row>
    <row r="47" spans="1:8" x14ac:dyDescent="0.2">
      <c r="A47" s="917" t="s">
        <v>1043</v>
      </c>
      <c r="B47" s="917" t="s">
        <v>1044</v>
      </c>
      <c r="C47" s="918">
        <v>75567</v>
      </c>
      <c r="D47" s="918">
        <v>6307</v>
      </c>
      <c r="E47" s="928" t="s">
        <v>1045</v>
      </c>
      <c r="F47" s="901" t="s">
        <v>1046</v>
      </c>
      <c r="G47" s="933">
        <v>2591191</v>
      </c>
      <c r="H47" s="946">
        <v>55299</v>
      </c>
    </row>
    <row r="48" spans="1:8" x14ac:dyDescent="0.2">
      <c r="A48" s="917" t="s">
        <v>1378</v>
      </c>
      <c r="B48" s="917" t="s">
        <v>1379</v>
      </c>
      <c r="C48" s="918">
        <v>3073</v>
      </c>
      <c r="D48" s="918">
        <v>811</v>
      </c>
      <c r="E48" s="928" t="s">
        <v>1047</v>
      </c>
      <c r="F48" s="901" t="s">
        <v>1048</v>
      </c>
      <c r="G48" s="933">
        <v>5160543</v>
      </c>
      <c r="H48" s="946">
        <v>311822</v>
      </c>
    </row>
    <row r="49" spans="1:8" x14ac:dyDescent="0.2">
      <c r="A49" s="917" t="s">
        <v>1045</v>
      </c>
      <c r="B49" s="917" t="s">
        <v>1046</v>
      </c>
      <c r="C49" s="918">
        <v>978839</v>
      </c>
      <c r="D49" s="918">
        <v>31438</v>
      </c>
      <c r="E49" s="928" t="s">
        <v>1049</v>
      </c>
      <c r="F49" s="901" t="s">
        <v>1050</v>
      </c>
      <c r="G49" s="933">
        <v>2</v>
      </c>
      <c r="H49" s="946">
        <v>127</v>
      </c>
    </row>
    <row r="50" spans="1:8" x14ac:dyDescent="0.2">
      <c r="A50" s="917" t="s">
        <v>1047</v>
      </c>
      <c r="B50" s="917" t="s">
        <v>1048</v>
      </c>
      <c r="C50" s="918">
        <v>25313453</v>
      </c>
      <c r="D50" s="918">
        <v>808973</v>
      </c>
      <c r="E50" s="928" t="s">
        <v>1051</v>
      </c>
      <c r="F50" s="901" t="s">
        <v>205</v>
      </c>
      <c r="G50" s="933">
        <v>11880600</v>
      </c>
      <c r="H50" s="946">
        <v>1578891</v>
      </c>
    </row>
    <row r="51" spans="1:8" x14ac:dyDescent="0.2">
      <c r="A51" s="917" t="s">
        <v>1049</v>
      </c>
      <c r="B51" s="917" t="s">
        <v>1050</v>
      </c>
      <c r="C51" s="918">
        <v>1035</v>
      </c>
      <c r="D51" s="918">
        <v>1664</v>
      </c>
      <c r="E51" s="928" t="s">
        <v>1052</v>
      </c>
      <c r="F51" s="901" t="s">
        <v>1053</v>
      </c>
      <c r="G51" s="933">
        <v>5858521</v>
      </c>
      <c r="H51" s="946">
        <v>247575</v>
      </c>
    </row>
    <row r="52" spans="1:8" x14ac:dyDescent="0.2">
      <c r="A52" s="917" t="s">
        <v>1051</v>
      </c>
      <c r="B52" s="917" t="s">
        <v>205</v>
      </c>
      <c r="C52" s="918">
        <v>17497907</v>
      </c>
      <c r="D52" s="918">
        <v>874167</v>
      </c>
      <c r="E52" s="928" t="s">
        <v>266</v>
      </c>
      <c r="F52" s="901" t="s">
        <v>187</v>
      </c>
      <c r="G52" s="933">
        <v>363749347</v>
      </c>
      <c r="H52" s="946">
        <v>56238376</v>
      </c>
    </row>
    <row r="53" spans="1:8" x14ac:dyDescent="0.2">
      <c r="A53" s="917" t="s">
        <v>1052</v>
      </c>
      <c r="B53" s="917" t="s">
        <v>1053</v>
      </c>
      <c r="C53" s="918">
        <v>17052282</v>
      </c>
      <c r="D53" s="918">
        <v>353802</v>
      </c>
      <c r="E53" s="928" t="s">
        <v>1054</v>
      </c>
      <c r="F53" s="901" t="s">
        <v>211</v>
      </c>
      <c r="G53" s="933">
        <v>12744128</v>
      </c>
      <c r="H53" s="946">
        <v>1135056</v>
      </c>
    </row>
    <row r="54" spans="1:8" x14ac:dyDescent="0.2">
      <c r="A54" s="917" t="s">
        <v>266</v>
      </c>
      <c r="B54" s="917" t="s">
        <v>187</v>
      </c>
      <c r="C54" s="918">
        <v>1221690074</v>
      </c>
      <c r="D54" s="918">
        <v>475614308</v>
      </c>
      <c r="E54" s="928" t="s">
        <v>1055</v>
      </c>
      <c r="F54" s="901" t="s">
        <v>1056</v>
      </c>
      <c r="G54" s="933">
        <v>13132037</v>
      </c>
      <c r="H54" s="946">
        <v>194536</v>
      </c>
    </row>
    <row r="55" spans="1:8" x14ac:dyDescent="0.2">
      <c r="A55" s="917" t="s">
        <v>1054</v>
      </c>
      <c r="B55" s="917" t="s">
        <v>211</v>
      </c>
      <c r="C55" s="918">
        <v>30356416</v>
      </c>
      <c r="D55" s="918">
        <v>803533</v>
      </c>
      <c r="E55" s="928" t="s">
        <v>1057</v>
      </c>
      <c r="F55" s="901" t="s">
        <v>1058</v>
      </c>
      <c r="G55" s="933">
        <v>17174713</v>
      </c>
      <c r="H55" s="946">
        <v>425932</v>
      </c>
    </row>
    <row r="56" spans="1:8" x14ac:dyDescent="0.2">
      <c r="A56" s="917" t="s">
        <v>1055</v>
      </c>
      <c r="B56" s="917" t="s">
        <v>1056</v>
      </c>
      <c r="C56" s="918">
        <v>53284745</v>
      </c>
      <c r="D56" s="918">
        <v>2039552</v>
      </c>
      <c r="E56" s="928" t="s">
        <v>1059</v>
      </c>
      <c r="F56" s="901" t="s">
        <v>1060</v>
      </c>
      <c r="G56" s="933">
        <v>62661</v>
      </c>
      <c r="H56" s="946">
        <v>3869</v>
      </c>
    </row>
    <row r="57" spans="1:8" x14ac:dyDescent="0.2">
      <c r="A57" s="917" t="s">
        <v>1057</v>
      </c>
      <c r="B57" s="917" t="s">
        <v>1058</v>
      </c>
      <c r="C57" s="918">
        <v>1368167</v>
      </c>
      <c r="D57" s="918">
        <v>180107</v>
      </c>
      <c r="E57" s="928" t="s">
        <v>1061</v>
      </c>
      <c r="F57" s="901" t="s">
        <v>1062</v>
      </c>
      <c r="G57" s="933">
        <v>97560</v>
      </c>
      <c r="H57" s="946">
        <v>11027</v>
      </c>
    </row>
    <row r="58" spans="1:8" x14ac:dyDescent="0.2">
      <c r="A58" s="917" t="s">
        <v>1059</v>
      </c>
      <c r="B58" s="917" t="s">
        <v>1060</v>
      </c>
      <c r="C58" s="918">
        <v>285</v>
      </c>
      <c r="D58" s="918">
        <v>9085</v>
      </c>
      <c r="E58" s="928" t="s">
        <v>1065</v>
      </c>
      <c r="F58" s="901" t="s">
        <v>1066</v>
      </c>
      <c r="G58" s="933">
        <v>15202236</v>
      </c>
      <c r="H58" s="946">
        <v>2184446</v>
      </c>
    </row>
    <row r="59" spans="1:8" x14ac:dyDescent="0.2">
      <c r="A59" s="917" t="s">
        <v>1061</v>
      </c>
      <c r="B59" s="917" t="s">
        <v>1062</v>
      </c>
      <c r="C59" s="918">
        <v>3209</v>
      </c>
      <c r="D59" s="918">
        <v>6249</v>
      </c>
      <c r="E59" s="928" t="s">
        <v>267</v>
      </c>
      <c r="F59" s="901" t="s">
        <v>268</v>
      </c>
      <c r="G59" s="933">
        <v>21564034742</v>
      </c>
      <c r="H59" s="946">
        <v>1383906941</v>
      </c>
    </row>
    <row r="60" spans="1:8" x14ac:dyDescent="0.2">
      <c r="A60" s="917" t="s">
        <v>1063</v>
      </c>
      <c r="B60" s="917" t="s">
        <v>1064</v>
      </c>
      <c r="C60" s="918">
        <v>13757</v>
      </c>
      <c r="D60" s="918">
        <v>370</v>
      </c>
      <c r="E60" s="928" t="s">
        <v>1067</v>
      </c>
      <c r="F60" s="901" t="s">
        <v>1068</v>
      </c>
      <c r="G60" s="933">
        <v>117438</v>
      </c>
      <c r="H60" s="946">
        <v>11070</v>
      </c>
    </row>
    <row r="61" spans="1:8" x14ac:dyDescent="0.2">
      <c r="A61" s="917" t="s">
        <v>1065</v>
      </c>
      <c r="B61" s="917" t="s">
        <v>1066</v>
      </c>
      <c r="C61" s="918">
        <v>5644740</v>
      </c>
      <c r="D61" s="918">
        <v>829250</v>
      </c>
      <c r="E61" s="928" t="s">
        <v>1069</v>
      </c>
      <c r="F61" s="901" t="s">
        <v>1070</v>
      </c>
      <c r="G61" s="933">
        <v>275164533</v>
      </c>
      <c r="H61" s="946">
        <v>40726726</v>
      </c>
    </row>
    <row r="62" spans="1:8" x14ac:dyDescent="0.2">
      <c r="A62" s="917" t="s">
        <v>1482</v>
      </c>
      <c r="B62" s="917" t="s">
        <v>1483</v>
      </c>
      <c r="C62" s="918">
        <v>220</v>
      </c>
      <c r="D62" s="918">
        <v>222</v>
      </c>
      <c r="E62" s="928" t="s">
        <v>1071</v>
      </c>
      <c r="F62" s="901" t="s">
        <v>1072</v>
      </c>
      <c r="G62" s="933">
        <v>26875</v>
      </c>
      <c r="H62" s="946">
        <v>824</v>
      </c>
    </row>
    <row r="63" spans="1:8" x14ac:dyDescent="0.2">
      <c r="A63" s="917" t="s">
        <v>267</v>
      </c>
      <c r="B63" s="917" t="s">
        <v>268</v>
      </c>
      <c r="C63" s="918">
        <v>14633854908</v>
      </c>
      <c r="D63" s="918">
        <v>981530149</v>
      </c>
      <c r="E63" s="928" t="s">
        <v>1073</v>
      </c>
      <c r="F63" s="901" t="s">
        <v>1074</v>
      </c>
      <c r="G63" s="933">
        <v>1005617</v>
      </c>
      <c r="H63" s="946">
        <v>136738</v>
      </c>
    </row>
    <row r="64" spans="1:8" x14ac:dyDescent="0.2">
      <c r="A64" s="917" t="s">
        <v>1067</v>
      </c>
      <c r="B64" s="917" t="s">
        <v>1068</v>
      </c>
      <c r="C64" s="918">
        <v>1420</v>
      </c>
      <c r="D64" s="918">
        <v>3065</v>
      </c>
      <c r="E64" s="928" t="s">
        <v>1075</v>
      </c>
      <c r="F64" s="901" t="s">
        <v>1076</v>
      </c>
      <c r="G64" s="933">
        <v>27669925</v>
      </c>
      <c r="H64" s="946">
        <v>3034922</v>
      </c>
    </row>
    <row r="65" spans="1:8" x14ac:dyDescent="0.2">
      <c r="A65" s="917" t="s">
        <v>1069</v>
      </c>
      <c r="B65" s="917" t="s">
        <v>1070</v>
      </c>
      <c r="C65" s="918">
        <v>221063319</v>
      </c>
      <c r="D65" s="918">
        <v>21138346</v>
      </c>
      <c r="E65" s="928" t="s">
        <v>1077</v>
      </c>
      <c r="F65" s="901" t="s">
        <v>1078</v>
      </c>
      <c r="G65" s="933">
        <v>2651490</v>
      </c>
      <c r="H65" s="946">
        <v>358585</v>
      </c>
    </row>
    <row r="66" spans="1:8" x14ac:dyDescent="0.2">
      <c r="A66" s="917" t="s">
        <v>1071</v>
      </c>
      <c r="B66" s="917" t="s">
        <v>1072</v>
      </c>
      <c r="C66" s="918">
        <v>83801</v>
      </c>
      <c r="D66" s="918">
        <v>19102</v>
      </c>
      <c r="E66" s="928" t="s">
        <v>1079</v>
      </c>
      <c r="F66" s="901" t="s">
        <v>1080</v>
      </c>
      <c r="G66" s="933">
        <v>67816931</v>
      </c>
      <c r="H66" s="946">
        <v>6819331</v>
      </c>
    </row>
    <row r="67" spans="1:8" x14ac:dyDescent="0.2">
      <c r="A67" s="917" t="s">
        <v>1073</v>
      </c>
      <c r="B67" s="917" t="s">
        <v>1074</v>
      </c>
      <c r="C67" s="918">
        <v>1421410</v>
      </c>
      <c r="D67" s="918">
        <v>410364</v>
      </c>
      <c r="E67" s="928" t="s">
        <v>1081</v>
      </c>
      <c r="F67" s="901" t="s">
        <v>202</v>
      </c>
      <c r="G67" s="933">
        <v>49710368</v>
      </c>
      <c r="H67" s="946">
        <v>6042099</v>
      </c>
    </row>
    <row r="68" spans="1:8" x14ac:dyDescent="0.2">
      <c r="A68" s="917" t="s">
        <v>1075</v>
      </c>
      <c r="B68" s="917" t="s">
        <v>1076</v>
      </c>
      <c r="C68" s="918">
        <v>76545510</v>
      </c>
      <c r="D68" s="918">
        <v>820764</v>
      </c>
      <c r="E68" s="928" t="s">
        <v>1393</v>
      </c>
      <c r="F68" s="901" t="s">
        <v>1394</v>
      </c>
      <c r="G68" s="933">
        <v>565</v>
      </c>
      <c r="H68" s="946">
        <v>599</v>
      </c>
    </row>
    <row r="69" spans="1:8" x14ac:dyDescent="0.2">
      <c r="A69" s="917" t="s">
        <v>1077</v>
      </c>
      <c r="B69" s="917" t="s">
        <v>1078</v>
      </c>
      <c r="C69" s="918">
        <v>29567328</v>
      </c>
      <c r="D69" s="918">
        <v>1032823</v>
      </c>
      <c r="E69" s="928" t="s">
        <v>1082</v>
      </c>
      <c r="F69" s="901" t="s">
        <v>1083</v>
      </c>
      <c r="G69" s="933">
        <v>633415202</v>
      </c>
      <c r="H69" s="946">
        <v>121936138</v>
      </c>
    </row>
    <row r="70" spans="1:8" x14ac:dyDescent="0.2">
      <c r="A70" s="917" t="s">
        <v>1079</v>
      </c>
      <c r="B70" s="917" t="s">
        <v>1080</v>
      </c>
      <c r="C70" s="918">
        <v>40265232</v>
      </c>
      <c r="D70" s="918">
        <v>2343423</v>
      </c>
      <c r="E70" s="928" t="s">
        <v>1084</v>
      </c>
      <c r="F70" s="901" t="s">
        <v>203</v>
      </c>
      <c r="G70" s="933">
        <v>2023957</v>
      </c>
      <c r="H70" s="946">
        <v>397830</v>
      </c>
    </row>
    <row r="71" spans="1:8" x14ac:dyDescent="0.2">
      <c r="A71" s="917" t="s">
        <v>1081</v>
      </c>
      <c r="B71" s="917" t="s">
        <v>202</v>
      </c>
      <c r="C71" s="918">
        <v>25584906</v>
      </c>
      <c r="D71" s="918">
        <v>1960805</v>
      </c>
      <c r="E71" s="928" t="s">
        <v>1085</v>
      </c>
      <c r="F71" s="901" t="s">
        <v>1086</v>
      </c>
      <c r="G71" s="933">
        <v>177404967</v>
      </c>
      <c r="H71" s="946">
        <v>23528957</v>
      </c>
    </row>
    <row r="72" spans="1:8" x14ac:dyDescent="0.2">
      <c r="A72" s="917" t="s">
        <v>1391</v>
      </c>
      <c r="B72" s="917" t="s">
        <v>1392</v>
      </c>
      <c r="C72" s="918">
        <v>2824</v>
      </c>
      <c r="D72" s="918">
        <v>3508</v>
      </c>
      <c r="E72" s="928" t="s">
        <v>1087</v>
      </c>
      <c r="F72" s="901" t="s">
        <v>1088</v>
      </c>
      <c r="G72" s="933">
        <v>3597</v>
      </c>
      <c r="H72" s="946">
        <v>2280</v>
      </c>
    </row>
    <row r="73" spans="1:8" x14ac:dyDescent="0.2">
      <c r="A73" s="917" t="s">
        <v>1393</v>
      </c>
      <c r="B73" s="917" t="s">
        <v>1394</v>
      </c>
      <c r="C73" s="918">
        <v>12</v>
      </c>
      <c r="D73" s="918">
        <v>61</v>
      </c>
      <c r="E73" s="928" t="s">
        <v>1091</v>
      </c>
      <c r="F73" s="901" t="s">
        <v>1092</v>
      </c>
      <c r="G73" s="933">
        <v>1141763</v>
      </c>
      <c r="H73" s="946">
        <v>48006</v>
      </c>
    </row>
    <row r="74" spans="1:8" x14ac:dyDescent="0.2">
      <c r="A74" s="917" t="s">
        <v>1082</v>
      </c>
      <c r="B74" s="917" t="s">
        <v>1083</v>
      </c>
      <c r="C74" s="918">
        <v>877637563</v>
      </c>
      <c r="D74" s="918">
        <v>67319544</v>
      </c>
      <c r="E74" s="928" t="s">
        <v>1093</v>
      </c>
      <c r="F74" s="901" t="s">
        <v>1094</v>
      </c>
      <c r="G74" s="933">
        <v>1423100590</v>
      </c>
      <c r="H74" s="946">
        <v>216375338</v>
      </c>
    </row>
    <row r="75" spans="1:8" x14ac:dyDescent="0.2">
      <c r="A75" s="917" t="s">
        <v>1084</v>
      </c>
      <c r="B75" s="917" t="s">
        <v>203</v>
      </c>
      <c r="C75" s="918">
        <v>2972409</v>
      </c>
      <c r="D75" s="918">
        <v>173688</v>
      </c>
      <c r="E75" s="928" t="s">
        <v>1095</v>
      </c>
      <c r="F75" s="901" t="s">
        <v>1096</v>
      </c>
      <c r="G75" s="933">
        <v>697176</v>
      </c>
      <c r="H75" s="946">
        <v>31888</v>
      </c>
    </row>
    <row r="76" spans="1:8" x14ac:dyDescent="0.2">
      <c r="A76" s="917" t="s">
        <v>1085</v>
      </c>
      <c r="B76" s="917" t="s">
        <v>1086</v>
      </c>
      <c r="C76" s="918">
        <v>210024756</v>
      </c>
      <c r="D76" s="918">
        <v>10505859</v>
      </c>
      <c r="E76" s="928" t="s">
        <v>1097</v>
      </c>
      <c r="F76" s="901" t="s">
        <v>1098</v>
      </c>
      <c r="G76" s="933">
        <v>1048724344</v>
      </c>
      <c r="H76" s="946">
        <v>210774462</v>
      </c>
    </row>
    <row r="77" spans="1:8" x14ac:dyDescent="0.2">
      <c r="A77" s="917" t="s">
        <v>1087</v>
      </c>
      <c r="B77" s="917" t="s">
        <v>1088</v>
      </c>
      <c r="C77" s="918">
        <v>4811</v>
      </c>
      <c r="D77" s="918">
        <v>3235</v>
      </c>
      <c r="E77" s="928" t="s">
        <v>1099</v>
      </c>
      <c r="F77" s="901" t="s">
        <v>1100</v>
      </c>
      <c r="G77" s="933">
        <v>54555</v>
      </c>
      <c r="H77" s="946">
        <v>2127</v>
      </c>
    </row>
    <row r="78" spans="1:8" x14ac:dyDescent="0.2">
      <c r="A78" s="917" t="s">
        <v>1089</v>
      </c>
      <c r="B78" s="917" t="s">
        <v>1090</v>
      </c>
      <c r="C78" s="918">
        <v>543558</v>
      </c>
      <c r="D78" s="918">
        <v>68878</v>
      </c>
      <c r="E78" s="928" t="s">
        <v>1101</v>
      </c>
      <c r="F78" s="901" t="s">
        <v>1102</v>
      </c>
      <c r="G78" s="933">
        <v>9507139</v>
      </c>
      <c r="H78" s="946">
        <v>1957740</v>
      </c>
    </row>
    <row r="79" spans="1:8" x14ac:dyDescent="0.2">
      <c r="A79" s="917" t="s">
        <v>1091</v>
      </c>
      <c r="B79" s="917" t="s">
        <v>1092</v>
      </c>
      <c r="C79" s="918">
        <v>105001</v>
      </c>
      <c r="D79" s="918">
        <v>11400</v>
      </c>
      <c r="E79" s="928" t="s">
        <v>1103</v>
      </c>
      <c r="F79" s="901" t="s">
        <v>204</v>
      </c>
      <c r="G79" s="933">
        <v>6669698</v>
      </c>
      <c r="H79" s="946">
        <v>514180</v>
      </c>
    </row>
    <row r="80" spans="1:8" x14ac:dyDescent="0.2">
      <c r="A80" s="917" t="s">
        <v>1093</v>
      </c>
      <c r="B80" s="917" t="s">
        <v>1094</v>
      </c>
      <c r="C80" s="918">
        <v>1145611223</v>
      </c>
      <c r="D80" s="918">
        <v>119202135</v>
      </c>
      <c r="E80" s="928" t="s">
        <v>1104</v>
      </c>
      <c r="F80" s="901" t="s">
        <v>1105</v>
      </c>
      <c r="G80" s="933">
        <v>1037232</v>
      </c>
      <c r="H80" s="946">
        <v>289414</v>
      </c>
    </row>
    <row r="81" spans="1:8" x14ac:dyDescent="0.2">
      <c r="A81" s="917" t="s">
        <v>1095</v>
      </c>
      <c r="B81" s="917" t="s">
        <v>1096</v>
      </c>
      <c r="C81" s="918">
        <v>1211</v>
      </c>
      <c r="D81" s="918">
        <v>193</v>
      </c>
      <c r="E81" s="928" t="s">
        <v>1106</v>
      </c>
      <c r="F81" s="901" t="s">
        <v>1107</v>
      </c>
      <c r="G81" s="933">
        <v>35828</v>
      </c>
      <c r="H81" s="946">
        <v>17848</v>
      </c>
    </row>
    <row r="82" spans="1:8" x14ac:dyDescent="0.2">
      <c r="A82" s="917" t="s">
        <v>1097</v>
      </c>
      <c r="B82" s="917" t="s">
        <v>1098</v>
      </c>
      <c r="C82" s="918">
        <v>447629802</v>
      </c>
      <c r="D82" s="918">
        <v>98937096</v>
      </c>
      <c r="E82" s="928" t="s">
        <v>1108</v>
      </c>
      <c r="F82" s="901" t="s">
        <v>1109</v>
      </c>
      <c r="G82" s="933">
        <v>280768</v>
      </c>
      <c r="H82" s="946">
        <v>7367</v>
      </c>
    </row>
    <row r="83" spans="1:8" x14ac:dyDescent="0.2">
      <c r="A83" s="917" t="s">
        <v>1099</v>
      </c>
      <c r="B83" s="917" t="s">
        <v>1100</v>
      </c>
      <c r="C83" s="918">
        <v>2747</v>
      </c>
      <c r="D83" s="918">
        <v>1114</v>
      </c>
      <c r="E83" s="928" t="s">
        <v>1110</v>
      </c>
      <c r="F83" s="901" t="s">
        <v>1111</v>
      </c>
      <c r="G83" s="933">
        <v>462491</v>
      </c>
      <c r="H83" s="946">
        <v>32789</v>
      </c>
    </row>
    <row r="84" spans="1:8" x14ac:dyDescent="0.2">
      <c r="A84" s="917" t="s">
        <v>1101</v>
      </c>
      <c r="B84" s="917" t="s">
        <v>1102</v>
      </c>
      <c r="C84" s="918">
        <v>2181754</v>
      </c>
      <c r="D84" s="918">
        <v>408144</v>
      </c>
      <c r="E84" s="928" t="s">
        <v>1112</v>
      </c>
      <c r="F84" s="901" t="s">
        <v>1113</v>
      </c>
      <c r="G84" s="933">
        <v>159036</v>
      </c>
      <c r="H84" s="946">
        <v>1348</v>
      </c>
    </row>
    <row r="85" spans="1:8" x14ac:dyDescent="0.2">
      <c r="A85" s="917" t="s">
        <v>1103</v>
      </c>
      <c r="B85" s="917" t="s">
        <v>204</v>
      </c>
      <c r="C85" s="918">
        <v>4047114</v>
      </c>
      <c r="D85" s="918">
        <v>129433</v>
      </c>
      <c r="E85" s="928" t="s">
        <v>1114</v>
      </c>
      <c r="F85" s="901" t="s">
        <v>1115</v>
      </c>
      <c r="G85" s="933">
        <v>99588982</v>
      </c>
      <c r="H85" s="946">
        <v>9082436</v>
      </c>
    </row>
    <row r="86" spans="1:8" x14ac:dyDescent="0.2">
      <c r="A86" s="917" t="s">
        <v>1104</v>
      </c>
      <c r="B86" s="917" t="s">
        <v>1105</v>
      </c>
      <c r="C86" s="918">
        <v>65223</v>
      </c>
      <c r="D86" s="918">
        <v>3293</v>
      </c>
      <c r="E86" s="928" t="s">
        <v>1116</v>
      </c>
      <c r="F86" s="901" t="s">
        <v>1117</v>
      </c>
      <c r="G86" s="933">
        <v>2441759</v>
      </c>
      <c r="H86" s="946">
        <v>174052</v>
      </c>
    </row>
    <row r="87" spans="1:8" x14ac:dyDescent="0.2">
      <c r="A87" s="917" t="s">
        <v>1106</v>
      </c>
      <c r="B87" s="917" t="s">
        <v>1107</v>
      </c>
      <c r="C87" s="918">
        <v>14817</v>
      </c>
      <c r="D87" s="918">
        <v>2376</v>
      </c>
      <c r="E87" s="928" t="s">
        <v>1118</v>
      </c>
      <c r="F87" s="901" t="s">
        <v>1119</v>
      </c>
      <c r="G87" s="933">
        <v>174</v>
      </c>
      <c r="H87" s="946">
        <v>153</v>
      </c>
    </row>
    <row r="88" spans="1:8" x14ac:dyDescent="0.2">
      <c r="A88" s="917" t="s">
        <v>1108</v>
      </c>
      <c r="B88" s="917" t="s">
        <v>1109</v>
      </c>
      <c r="C88" s="918">
        <v>7357</v>
      </c>
      <c r="D88" s="918">
        <v>1063</v>
      </c>
      <c r="E88" s="928" t="s">
        <v>1605</v>
      </c>
      <c r="F88" s="901" t="s">
        <v>1606</v>
      </c>
      <c r="G88" s="933">
        <v>12723</v>
      </c>
      <c r="H88" s="946">
        <v>117</v>
      </c>
    </row>
    <row r="89" spans="1:8" x14ac:dyDescent="0.2">
      <c r="A89" s="917" t="s">
        <v>1110</v>
      </c>
      <c r="B89" s="917" t="s">
        <v>1111</v>
      </c>
      <c r="C89" s="918">
        <v>2771</v>
      </c>
      <c r="D89" s="918">
        <v>3170</v>
      </c>
      <c r="E89" s="928" t="s">
        <v>1120</v>
      </c>
      <c r="F89" s="901" t="s">
        <v>1121</v>
      </c>
      <c r="G89" s="933">
        <v>180717</v>
      </c>
      <c r="H89" s="946">
        <v>6391</v>
      </c>
    </row>
    <row r="90" spans="1:8" x14ac:dyDescent="0.2">
      <c r="A90" s="917" t="s">
        <v>1112</v>
      </c>
      <c r="B90" s="917" t="s">
        <v>1113</v>
      </c>
      <c r="C90" s="918">
        <v>1443783</v>
      </c>
      <c r="D90" s="918">
        <v>5880</v>
      </c>
      <c r="E90" s="928" t="s">
        <v>1122</v>
      </c>
      <c r="F90" s="901" t="s">
        <v>1123</v>
      </c>
      <c r="G90" s="933">
        <v>22361191</v>
      </c>
      <c r="H90" s="946">
        <v>8086104</v>
      </c>
    </row>
    <row r="91" spans="1:8" x14ac:dyDescent="0.2">
      <c r="A91" s="917" t="s">
        <v>1114</v>
      </c>
      <c r="B91" s="917" t="s">
        <v>1115</v>
      </c>
      <c r="C91" s="918">
        <v>103133195</v>
      </c>
      <c r="D91" s="918">
        <v>6244713</v>
      </c>
      <c r="E91" s="928" t="s">
        <v>1124</v>
      </c>
      <c r="F91" s="901" t="s">
        <v>1125</v>
      </c>
      <c r="G91" s="933">
        <v>4983881</v>
      </c>
      <c r="H91" s="946">
        <v>297947</v>
      </c>
    </row>
    <row r="92" spans="1:8" ht="25.5" x14ac:dyDescent="0.2">
      <c r="A92" s="917" t="s">
        <v>1620</v>
      </c>
      <c r="B92" s="917" t="s">
        <v>1621</v>
      </c>
      <c r="C92" s="918">
        <v>1500</v>
      </c>
      <c r="D92" s="918">
        <v>215</v>
      </c>
      <c r="E92" s="928" t="s">
        <v>1126</v>
      </c>
      <c r="F92" s="901" t="s">
        <v>1127</v>
      </c>
      <c r="G92" s="933">
        <v>365743217</v>
      </c>
      <c r="H92" s="946">
        <v>13688707</v>
      </c>
    </row>
    <row r="93" spans="1:8" x14ac:dyDescent="0.2">
      <c r="A93" s="917" t="s">
        <v>1116</v>
      </c>
      <c r="B93" s="917" t="s">
        <v>1117</v>
      </c>
      <c r="C93" s="918">
        <v>3750560</v>
      </c>
      <c r="D93" s="918">
        <v>222017</v>
      </c>
      <c r="E93" s="928" t="s">
        <v>1128</v>
      </c>
      <c r="F93" s="901" t="s">
        <v>1129</v>
      </c>
      <c r="G93" s="933">
        <v>346287</v>
      </c>
      <c r="H93" s="946">
        <v>6109</v>
      </c>
    </row>
    <row r="94" spans="1:8" x14ac:dyDescent="0.2">
      <c r="A94" s="917" t="s">
        <v>1118</v>
      </c>
      <c r="B94" s="917" t="s">
        <v>1119</v>
      </c>
      <c r="C94" s="918">
        <v>46037</v>
      </c>
      <c r="D94" s="918">
        <v>1134</v>
      </c>
      <c r="E94" s="928" t="s">
        <v>1130</v>
      </c>
      <c r="F94" s="901" t="s">
        <v>1131</v>
      </c>
      <c r="G94" s="933">
        <v>2452195433</v>
      </c>
      <c r="H94" s="946">
        <v>126552413</v>
      </c>
    </row>
    <row r="95" spans="1:8" x14ac:dyDescent="0.2">
      <c r="A95" s="917" t="s">
        <v>1605</v>
      </c>
      <c r="B95" s="917" t="s">
        <v>1606</v>
      </c>
      <c r="C95" s="918">
        <v>191</v>
      </c>
      <c r="D95" s="918">
        <v>22</v>
      </c>
      <c r="E95" s="928" t="s">
        <v>1132</v>
      </c>
      <c r="F95" s="901" t="s">
        <v>220</v>
      </c>
      <c r="G95" s="933">
        <v>456867377</v>
      </c>
      <c r="H95" s="946">
        <v>59269721</v>
      </c>
    </row>
    <row r="96" spans="1:8" x14ac:dyDescent="0.2">
      <c r="A96" s="917" t="s">
        <v>1120</v>
      </c>
      <c r="B96" s="917" t="s">
        <v>1121</v>
      </c>
      <c r="C96" s="918">
        <v>43611</v>
      </c>
      <c r="D96" s="918">
        <v>7847</v>
      </c>
      <c r="E96" s="928" t="s">
        <v>1133</v>
      </c>
      <c r="F96" s="901" t="s">
        <v>206</v>
      </c>
      <c r="G96" s="933">
        <v>46319619</v>
      </c>
      <c r="H96" s="946">
        <v>2606264</v>
      </c>
    </row>
    <row r="97" spans="1:8" x14ac:dyDescent="0.2">
      <c r="A97" s="917" t="s">
        <v>1122</v>
      </c>
      <c r="B97" s="917" t="s">
        <v>1123</v>
      </c>
      <c r="C97" s="918">
        <v>7867098</v>
      </c>
      <c r="D97" s="918">
        <v>3030531</v>
      </c>
      <c r="E97" s="928" t="s">
        <v>1134</v>
      </c>
      <c r="F97" s="901" t="s">
        <v>1135</v>
      </c>
      <c r="G97" s="933">
        <v>78350890</v>
      </c>
      <c r="H97" s="946">
        <v>15315932</v>
      </c>
    </row>
    <row r="98" spans="1:8" ht="25.5" x14ac:dyDescent="0.2">
      <c r="A98" s="917" t="s">
        <v>1484</v>
      </c>
      <c r="B98" s="917" t="s">
        <v>1485</v>
      </c>
      <c r="C98" s="918">
        <v>380</v>
      </c>
      <c r="D98" s="918">
        <v>517</v>
      </c>
      <c r="E98" s="928" t="s">
        <v>1136</v>
      </c>
      <c r="F98" s="901" t="s">
        <v>207</v>
      </c>
      <c r="G98" s="933">
        <v>110225997</v>
      </c>
      <c r="H98" s="946">
        <v>24229037</v>
      </c>
    </row>
    <row r="99" spans="1:8" x14ac:dyDescent="0.2">
      <c r="A99" s="917" t="s">
        <v>1124</v>
      </c>
      <c r="B99" s="917" t="s">
        <v>1125</v>
      </c>
      <c r="C99" s="918">
        <v>2509443</v>
      </c>
      <c r="D99" s="918">
        <v>125550</v>
      </c>
      <c r="E99" s="928" t="s">
        <v>269</v>
      </c>
      <c r="F99" s="901" t="s">
        <v>188</v>
      </c>
      <c r="G99" s="933">
        <v>83646691</v>
      </c>
      <c r="H99" s="946">
        <v>15499060</v>
      </c>
    </row>
    <row r="100" spans="1:8" x14ac:dyDescent="0.2">
      <c r="A100" s="917" t="s">
        <v>1126</v>
      </c>
      <c r="B100" s="917" t="s">
        <v>1127</v>
      </c>
      <c r="C100" s="918">
        <v>70327730</v>
      </c>
      <c r="D100" s="918">
        <v>5411891</v>
      </c>
      <c r="E100" s="928" t="s">
        <v>1137</v>
      </c>
      <c r="F100" s="901" t="s">
        <v>1138</v>
      </c>
      <c r="G100" s="933">
        <v>330</v>
      </c>
      <c r="H100" s="946">
        <v>159</v>
      </c>
    </row>
    <row r="101" spans="1:8" x14ac:dyDescent="0.2">
      <c r="A101" s="917" t="s">
        <v>1128</v>
      </c>
      <c r="B101" s="917" t="s">
        <v>1129</v>
      </c>
      <c r="C101" s="918">
        <v>4004</v>
      </c>
      <c r="D101" s="918">
        <v>2442</v>
      </c>
      <c r="E101" s="928" t="s">
        <v>1139</v>
      </c>
      <c r="F101" s="901" t="s">
        <v>189</v>
      </c>
      <c r="G101" s="933">
        <v>7813793</v>
      </c>
      <c r="H101" s="946">
        <v>1486867</v>
      </c>
    </row>
    <row r="102" spans="1:8" x14ac:dyDescent="0.2">
      <c r="A102" s="917" t="s">
        <v>1130</v>
      </c>
      <c r="B102" s="917" t="s">
        <v>1131</v>
      </c>
      <c r="C102" s="918">
        <v>1561780924</v>
      </c>
      <c r="D102" s="918">
        <v>90120390</v>
      </c>
      <c r="E102" s="928" t="s">
        <v>1140</v>
      </c>
      <c r="F102" s="901" t="s">
        <v>1141</v>
      </c>
      <c r="G102" s="933">
        <v>35358617</v>
      </c>
      <c r="H102" s="946">
        <v>1785276</v>
      </c>
    </row>
    <row r="103" spans="1:8" x14ac:dyDescent="0.2">
      <c r="A103" s="917" t="s">
        <v>1132</v>
      </c>
      <c r="B103" s="917" t="s">
        <v>220</v>
      </c>
      <c r="C103" s="918">
        <v>207265308</v>
      </c>
      <c r="D103" s="918">
        <v>36827852</v>
      </c>
      <c r="E103" s="928" t="s">
        <v>1142</v>
      </c>
      <c r="F103" s="901" t="s">
        <v>1143</v>
      </c>
      <c r="G103" s="933">
        <v>8057383</v>
      </c>
      <c r="H103" s="946">
        <v>1503537</v>
      </c>
    </row>
    <row r="104" spans="1:8" x14ac:dyDescent="0.2">
      <c r="A104" s="917" t="s">
        <v>1133</v>
      </c>
      <c r="B104" s="917" t="s">
        <v>206</v>
      </c>
      <c r="C104" s="918">
        <v>45525404</v>
      </c>
      <c r="D104" s="918">
        <v>9276224</v>
      </c>
      <c r="E104" s="928" t="s">
        <v>1144</v>
      </c>
      <c r="F104" s="901" t="s">
        <v>1145</v>
      </c>
      <c r="G104" s="933">
        <v>2379750215</v>
      </c>
      <c r="H104" s="946">
        <v>172804208</v>
      </c>
    </row>
    <row r="105" spans="1:8" x14ac:dyDescent="0.2">
      <c r="A105" s="917" t="s">
        <v>1134</v>
      </c>
      <c r="B105" s="917" t="s">
        <v>1135</v>
      </c>
      <c r="C105" s="918">
        <v>37039586</v>
      </c>
      <c r="D105" s="918">
        <v>41197909</v>
      </c>
      <c r="E105" s="928" t="s">
        <v>1146</v>
      </c>
      <c r="F105" s="901" t="s">
        <v>1147</v>
      </c>
      <c r="G105" s="933">
        <v>177884</v>
      </c>
      <c r="H105" s="946">
        <v>10138</v>
      </c>
    </row>
    <row r="106" spans="1:8" x14ac:dyDescent="0.2">
      <c r="A106" s="917" t="s">
        <v>1136</v>
      </c>
      <c r="B106" s="917" t="s">
        <v>207</v>
      </c>
      <c r="C106" s="918">
        <v>20114200</v>
      </c>
      <c r="D106" s="918">
        <v>6529125</v>
      </c>
      <c r="E106" s="928" t="s">
        <v>1148</v>
      </c>
      <c r="F106" s="901" t="s">
        <v>1149</v>
      </c>
      <c r="G106" s="933">
        <v>13067669</v>
      </c>
      <c r="H106" s="946">
        <v>1372413</v>
      </c>
    </row>
    <row r="107" spans="1:8" x14ac:dyDescent="0.2">
      <c r="A107" s="917" t="s">
        <v>269</v>
      </c>
      <c r="B107" s="917" t="s">
        <v>188</v>
      </c>
      <c r="C107" s="918">
        <v>162969082</v>
      </c>
      <c r="D107" s="918">
        <v>18599844</v>
      </c>
      <c r="E107" s="928" t="s">
        <v>1150</v>
      </c>
      <c r="F107" s="901" t="s">
        <v>208</v>
      </c>
      <c r="G107" s="933">
        <v>119074644</v>
      </c>
      <c r="H107" s="946">
        <v>18172294</v>
      </c>
    </row>
    <row r="108" spans="1:8" x14ac:dyDescent="0.2">
      <c r="A108" s="917" t="s">
        <v>1137</v>
      </c>
      <c r="B108" s="917" t="s">
        <v>1138</v>
      </c>
      <c r="C108" s="918">
        <v>4643</v>
      </c>
      <c r="D108" s="918">
        <v>148</v>
      </c>
      <c r="E108" s="928" t="s">
        <v>1151</v>
      </c>
      <c r="F108" s="901" t="s">
        <v>1152</v>
      </c>
      <c r="G108" s="933">
        <v>4516307</v>
      </c>
      <c r="H108" s="946">
        <v>925836</v>
      </c>
    </row>
    <row r="109" spans="1:8" x14ac:dyDescent="0.2">
      <c r="A109" s="917" t="s">
        <v>1139</v>
      </c>
      <c r="B109" s="917" t="s">
        <v>189</v>
      </c>
      <c r="C109" s="918">
        <v>21312</v>
      </c>
      <c r="D109" s="918">
        <v>2179</v>
      </c>
      <c r="E109" s="928" t="s">
        <v>1153</v>
      </c>
      <c r="F109" s="901" t="s">
        <v>1154</v>
      </c>
      <c r="G109" s="933">
        <v>1050164</v>
      </c>
      <c r="H109" s="946">
        <v>362138</v>
      </c>
    </row>
    <row r="110" spans="1:8" x14ac:dyDescent="0.2">
      <c r="A110" s="917" t="s">
        <v>1140</v>
      </c>
      <c r="B110" s="917" t="s">
        <v>1141</v>
      </c>
      <c r="C110" s="918">
        <v>5771666</v>
      </c>
      <c r="D110" s="918">
        <v>386123</v>
      </c>
      <c r="E110" s="928" t="s">
        <v>1155</v>
      </c>
      <c r="F110" s="901" t="s">
        <v>1156</v>
      </c>
      <c r="G110" s="933">
        <v>197015</v>
      </c>
      <c r="H110" s="946">
        <v>58208</v>
      </c>
    </row>
    <row r="111" spans="1:8" x14ac:dyDescent="0.2">
      <c r="A111" s="917" t="s">
        <v>1142</v>
      </c>
      <c r="B111" s="917" t="s">
        <v>1143</v>
      </c>
      <c r="C111" s="918">
        <v>28244900</v>
      </c>
      <c r="D111" s="918">
        <v>1523161</v>
      </c>
      <c r="E111" s="928" t="s">
        <v>1161</v>
      </c>
      <c r="F111" s="901" t="s">
        <v>1162</v>
      </c>
      <c r="G111" s="933">
        <v>10836</v>
      </c>
      <c r="H111" s="946">
        <v>476</v>
      </c>
    </row>
    <row r="112" spans="1:8" ht="25.5" x14ac:dyDescent="0.2">
      <c r="A112" s="917" t="s">
        <v>1144</v>
      </c>
      <c r="B112" s="917" t="s">
        <v>1145</v>
      </c>
      <c r="C112" s="918">
        <v>2069505204</v>
      </c>
      <c r="D112" s="918">
        <v>160003239</v>
      </c>
      <c r="E112" s="928" t="s">
        <v>1163</v>
      </c>
      <c r="F112" s="901" t="s">
        <v>1164</v>
      </c>
      <c r="G112" s="933">
        <v>2487</v>
      </c>
      <c r="H112" s="946">
        <v>893</v>
      </c>
    </row>
    <row r="113" spans="1:8" x14ac:dyDescent="0.2">
      <c r="A113" s="917" t="s">
        <v>1146</v>
      </c>
      <c r="B113" s="917" t="s">
        <v>1147</v>
      </c>
      <c r="C113" s="918">
        <v>172495</v>
      </c>
      <c r="D113" s="918">
        <v>27943</v>
      </c>
      <c r="E113" s="928" t="s">
        <v>1165</v>
      </c>
      <c r="F113" s="901" t="s">
        <v>1166</v>
      </c>
      <c r="G113" s="933">
        <v>98656667</v>
      </c>
      <c r="H113" s="946">
        <v>10645979</v>
      </c>
    </row>
    <row r="114" spans="1:8" x14ac:dyDescent="0.2">
      <c r="A114" s="917" t="s">
        <v>1148</v>
      </c>
      <c r="B114" s="917" t="s">
        <v>1149</v>
      </c>
      <c r="C114" s="918">
        <v>185319</v>
      </c>
      <c r="D114" s="918">
        <v>23629</v>
      </c>
      <c r="E114" s="928" t="s">
        <v>1167</v>
      </c>
      <c r="F114" s="901" t="s">
        <v>1168</v>
      </c>
      <c r="G114" s="933">
        <v>22431124</v>
      </c>
      <c r="H114" s="946">
        <v>2159718</v>
      </c>
    </row>
    <row r="115" spans="1:8" x14ac:dyDescent="0.2">
      <c r="A115" s="917" t="s">
        <v>1150</v>
      </c>
      <c r="B115" s="917" t="s">
        <v>208</v>
      </c>
      <c r="C115" s="918">
        <v>156098698</v>
      </c>
      <c r="D115" s="918">
        <v>67092782</v>
      </c>
      <c r="E115" s="928" t="s">
        <v>1169</v>
      </c>
      <c r="F115" s="901" t="s">
        <v>1170</v>
      </c>
      <c r="G115" s="933">
        <v>13739</v>
      </c>
      <c r="H115" s="946">
        <v>1325</v>
      </c>
    </row>
    <row r="116" spans="1:8" x14ac:dyDescent="0.2">
      <c r="A116" s="917" t="s">
        <v>1151</v>
      </c>
      <c r="B116" s="917" t="s">
        <v>1152</v>
      </c>
      <c r="C116" s="918">
        <v>1336232</v>
      </c>
      <c r="D116" s="918">
        <v>142118</v>
      </c>
      <c r="E116" s="928" t="s">
        <v>1171</v>
      </c>
      <c r="F116" s="901" t="s">
        <v>190</v>
      </c>
      <c r="G116" s="933">
        <v>19386729</v>
      </c>
      <c r="H116" s="946">
        <v>5026050</v>
      </c>
    </row>
    <row r="117" spans="1:8" ht="25.5" x14ac:dyDescent="0.2">
      <c r="A117" s="917" t="s">
        <v>1153</v>
      </c>
      <c r="B117" s="917" t="s">
        <v>1154</v>
      </c>
      <c r="C117" s="918">
        <v>328334</v>
      </c>
      <c r="D117" s="918">
        <v>15750</v>
      </c>
      <c r="E117" s="928" t="s">
        <v>1172</v>
      </c>
      <c r="F117" s="901" t="s">
        <v>1173</v>
      </c>
      <c r="G117" s="933">
        <v>2031045</v>
      </c>
      <c r="H117" s="946">
        <v>944119</v>
      </c>
    </row>
    <row r="118" spans="1:8" x14ac:dyDescent="0.2">
      <c r="A118" s="917" t="s">
        <v>1155</v>
      </c>
      <c r="B118" s="917" t="s">
        <v>1156</v>
      </c>
      <c r="C118" s="918">
        <v>31952893</v>
      </c>
      <c r="D118" s="918">
        <v>5154830</v>
      </c>
      <c r="E118" s="928" t="s">
        <v>1174</v>
      </c>
      <c r="F118" s="901" t="s">
        <v>1175</v>
      </c>
      <c r="G118" s="933">
        <v>20074102</v>
      </c>
      <c r="H118" s="946">
        <v>1546283</v>
      </c>
    </row>
    <row r="119" spans="1:8" x14ac:dyDescent="0.2">
      <c r="A119" s="917" t="s">
        <v>1157</v>
      </c>
      <c r="B119" s="917" t="s">
        <v>1158</v>
      </c>
      <c r="C119" s="918">
        <v>3</v>
      </c>
      <c r="D119" s="918">
        <v>2</v>
      </c>
      <c r="E119" s="928" t="s">
        <v>1176</v>
      </c>
      <c r="F119" s="901" t="s">
        <v>1177</v>
      </c>
      <c r="G119" s="933">
        <v>187</v>
      </c>
      <c r="H119" s="946">
        <v>279</v>
      </c>
    </row>
    <row r="120" spans="1:8" x14ac:dyDescent="0.2">
      <c r="A120" s="917" t="s">
        <v>1159</v>
      </c>
      <c r="B120" s="917" t="s">
        <v>1160</v>
      </c>
      <c r="C120" s="918">
        <v>6337</v>
      </c>
      <c r="D120" s="918">
        <v>2289</v>
      </c>
      <c r="E120" s="928" t="s">
        <v>1178</v>
      </c>
      <c r="F120" s="901" t="s">
        <v>1179</v>
      </c>
      <c r="G120" s="933">
        <v>9777359</v>
      </c>
      <c r="H120" s="946">
        <v>575643</v>
      </c>
    </row>
    <row r="121" spans="1:8" x14ac:dyDescent="0.2">
      <c r="A121" s="917" t="s">
        <v>1161</v>
      </c>
      <c r="B121" s="917" t="s">
        <v>1162</v>
      </c>
      <c r="C121" s="918">
        <v>6353</v>
      </c>
      <c r="D121" s="918">
        <v>36551</v>
      </c>
      <c r="E121" s="928" t="s">
        <v>1180</v>
      </c>
      <c r="F121" s="901" t="s">
        <v>1181</v>
      </c>
      <c r="G121" s="933">
        <v>5794744</v>
      </c>
      <c r="H121" s="946">
        <v>299712</v>
      </c>
    </row>
    <row r="122" spans="1:8" ht="25.5" x14ac:dyDescent="0.2">
      <c r="A122" s="917" t="s">
        <v>1163</v>
      </c>
      <c r="B122" s="917" t="s">
        <v>1164</v>
      </c>
      <c r="C122" s="918">
        <v>2295519</v>
      </c>
      <c r="D122" s="918">
        <v>18748</v>
      </c>
      <c r="E122" s="928" t="s">
        <v>1182</v>
      </c>
      <c r="F122" s="901" t="s">
        <v>1183</v>
      </c>
      <c r="G122" s="933">
        <v>74271</v>
      </c>
      <c r="H122" s="946">
        <v>13422</v>
      </c>
    </row>
    <row r="123" spans="1:8" x14ac:dyDescent="0.2">
      <c r="A123" s="917" t="s">
        <v>1165</v>
      </c>
      <c r="B123" s="917" t="s">
        <v>1166</v>
      </c>
      <c r="C123" s="918">
        <v>622341894</v>
      </c>
      <c r="D123" s="918">
        <v>98786646</v>
      </c>
      <c r="E123" s="928" t="s">
        <v>1184</v>
      </c>
      <c r="F123" s="901" t="s">
        <v>1185</v>
      </c>
      <c r="G123" s="933">
        <v>2076</v>
      </c>
      <c r="H123" s="946">
        <v>525</v>
      </c>
    </row>
    <row r="124" spans="1:8" x14ac:dyDescent="0.2">
      <c r="A124" s="917" t="s">
        <v>1167</v>
      </c>
      <c r="B124" s="917" t="s">
        <v>1168</v>
      </c>
      <c r="C124" s="918">
        <v>516683</v>
      </c>
      <c r="D124" s="918">
        <v>19425</v>
      </c>
      <c r="E124" s="928" t="s">
        <v>1186</v>
      </c>
      <c r="F124" s="901" t="s">
        <v>1187</v>
      </c>
      <c r="G124" s="933">
        <v>155135245</v>
      </c>
      <c r="H124" s="946">
        <v>15750784</v>
      </c>
    </row>
    <row r="125" spans="1:8" x14ac:dyDescent="0.2">
      <c r="A125" s="917" t="s">
        <v>1169</v>
      </c>
      <c r="B125" s="917" t="s">
        <v>1170</v>
      </c>
      <c r="C125" s="918">
        <v>24278</v>
      </c>
      <c r="D125" s="918">
        <v>9695</v>
      </c>
      <c r="E125" s="928" t="s">
        <v>1188</v>
      </c>
      <c r="F125" s="901" t="s">
        <v>1189</v>
      </c>
      <c r="G125" s="933">
        <v>47640275</v>
      </c>
      <c r="H125" s="946">
        <v>5435053</v>
      </c>
    </row>
    <row r="126" spans="1:8" x14ac:dyDescent="0.2">
      <c r="A126" s="917" t="s">
        <v>1171</v>
      </c>
      <c r="B126" s="917" t="s">
        <v>190</v>
      </c>
      <c r="C126" s="918">
        <v>1031159782</v>
      </c>
      <c r="D126" s="918">
        <v>11859135</v>
      </c>
      <c r="E126" s="928" t="s">
        <v>1190</v>
      </c>
      <c r="F126" s="901" t="s">
        <v>1191</v>
      </c>
      <c r="G126" s="933">
        <v>83044951</v>
      </c>
      <c r="H126" s="946">
        <v>6358863</v>
      </c>
    </row>
    <row r="127" spans="1:8" ht="25.5" x14ac:dyDescent="0.2">
      <c r="A127" s="917" t="s">
        <v>1172</v>
      </c>
      <c r="B127" s="917" t="s">
        <v>1173</v>
      </c>
      <c r="C127" s="918">
        <v>373524</v>
      </c>
      <c r="D127" s="918">
        <v>83110</v>
      </c>
      <c r="E127" s="928" t="s">
        <v>1192</v>
      </c>
      <c r="F127" s="901" t="s">
        <v>1193</v>
      </c>
      <c r="G127" s="933">
        <v>3247002</v>
      </c>
      <c r="H127" s="946">
        <v>128035</v>
      </c>
    </row>
    <row r="128" spans="1:8" x14ac:dyDescent="0.2">
      <c r="A128" s="917" t="s">
        <v>1174</v>
      </c>
      <c r="B128" s="917" t="s">
        <v>1175</v>
      </c>
      <c r="C128" s="918">
        <v>207216</v>
      </c>
      <c r="D128" s="918">
        <v>31882</v>
      </c>
      <c r="E128" s="928" t="s">
        <v>1194</v>
      </c>
      <c r="F128" s="901" t="s">
        <v>212</v>
      </c>
      <c r="G128" s="933">
        <v>49548161</v>
      </c>
      <c r="H128" s="946">
        <v>7389283</v>
      </c>
    </row>
    <row r="129" spans="1:8" x14ac:dyDescent="0.2">
      <c r="A129" s="917" t="s">
        <v>1176</v>
      </c>
      <c r="B129" s="917" t="s">
        <v>1177</v>
      </c>
      <c r="C129" s="918">
        <v>2946</v>
      </c>
      <c r="D129" s="918">
        <v>1176</v>
      </c>
      <c r="E129" s="928" t="s">
        <v>1195</v>
      </c>
      <c r="F129" s="901" t="s">
        <v>1196</v>
      </c>
      <c r="G129" s="933">
        <v>14936218</v>
      </c>
      <c r="H129" s="946">
        <v>1542239</v>
      </c>
    </row>
    <row r="130" spans="1:8" x14ac:dyDescent="0.2">
      <c r="A130" s="917" t="s">
        <v>1178</v>
      </c>
      <c r="B130" s="917" t="s">
        <v>1179</v>
      </c>
      <c r="C130" s="918">
        <v>1404902</v>
      </c>
      <c r="D130" s="918">
        <v>387234</v>
      </c>
      <c r="E130" s="928" t="s">
        <v>1197</v>
      </c>
      <c r="F130" s="901" t="s">
        <v>1198</v>
      </c>
      <c r="G130" s="933">
        <v>10001452</v>
      </c>
      <c r="H130" s="946">
        <v>1111109</v>
      </c>
    </row>
    <row r="131" spans="1:8" x14ac:dyDescent="0.2">
      <c r="A131" s="917" t="s">
        <v>1180</v>
      </c>
      <c r="B131" s="917" t="s">
        <v>1181</v>
      </c>
      <c r="C131" s="918">
        <v>5692962</v>
      </c>
      <c r="D131" s="918">
        <v>1295164</v>
      </c>
      <c r="E131" s="928" t="s">
        <v>1199</v>
      </c>
      <c r="F131" s="901" t="s">
        <v>1200</v>
      </c>
      <c r="G131" s="933">
        <v>116338</v>
      </c>
      <c r="H131" s="946">
        <v>47195</v>
      </c>
    </row>
    <row r="132" spans="1:8" x14ac:dyDescent="0.2">
      <c r="A132" s="917" t="s">
        <v>1182</v>
      </c>
      <c r="B132" s="917" t="s">
        <v>1183</v>
      </c>
      <c r="C132" s="918">
        <v>179987167</v>
      </c>
      <c r="D132" s="918">
        <v>371974</v>
      </c>
      <c r="E132" s="928" t="s">
        <v>1395</v>
      </c>
      <c r="F132" s="901" t="s">
        <v>1396</v>
      </c>
      <c r="G132" s="933">
        <v>7</v>
      </c>
      <c r="H132" s="946">
        <v>79</v>
      </c>
    </row>
    <row r="133" spans="1:8" ht="25.5" x14ac:dyDescent="0.2">
      <c r="A133" s="917" t="s">
        <v>1184</v>
      </c>
      <c r="B133" s="917" t="s">
        <v>1185</v>
      </c>
      <c r="C133" s="918">
        <v>1309</v>
      </c>
      <c r="D133" s="918">
        <v>537</v>
      </c>
      <c r="E133" s="928" t="s">
        <v>1201</v>
      </c>
      <c r="F133" s="901" t="s">
        <v>1202</v>
      </c>
      <c r="G133" s="933">
        <v>24076141</v>
      </c>
      <c r="H133" s="946">
        <v>2995708</v>
      </c>
    </row>
    <row r="134" spans="1:8" x14ac:dyDescent="0.2">
      <c r="A134" s="917" t="s">
        <v>1186</v>
      </c>
      <c r="B134" s="917" t="s">
        <v>1187</v>
      </c>
      <c r="C134" s="918">
        <v>240130662</v>
      </c>
      <c r="D134" s="918">
        <v>7238808</v>
      </c>
      <c r="E134" s="928" t="s">
        <v>1203</v>
      </c>
      <c r="F134" s="901" t="s">
        <v>1204</v>
      </c>
      <c r="G134" s="933">
        <v>1919322</v>
      </c>
      <c r="H134" s="946">
        <v>541295</v>
      </c>
    </row>
    <row r="135" spans="1:8" x14ac:dyDescent="0.2">
      <c r="A135" s="917" t="s">
        <v>1188</v>
      </c>
      <c r="B135" s="917" t="s">
        <v>1189</v>
      </c>
      <c r="C135" s="918">
        <v>66538506</v>
      </c>
      <c r="D135" s="918">
        <v>4841349</v>
      </c>
      <c r="E135" s="928" t="s">
        <v>1205</v>
      </c>
      <c r="F135" s="901" t="s">
        <v>1206</v>
      </c>
      <c r="G135" s="933">
        <v>1496694</v>
      </c>
      <c r="H135" s="946">
        <v>150565</v>
      </c>
    </row>
    <row r="136" spans="1:8" x14ac:dyDescent="0.2">
      <c r="A136" s="917" t="s">
        <v>1190</v>
      </c>
      <c r="B136" s="917" t="s">
        <v>1191</v>
      </c>
      <c r="C136" s="918">
        <v>78289251</v>
      </c>
      <c r="D136" s="918">
        <v>3190269</v>
      </c>
      <c r="E136" s="928" t="s">
        <v>1207</v>
      </c>
      <c r="F136" s="901" t="s">
        <v>1208</v>
      </c>
      <c r="G136" s="933">
        <v>2693595</v>
      </c>
      <c r="H136" s="946">
        <v>338219</v>
      </c>
    </row>
    <row r="137" spans="1:8" x14ac:dyDescent="0.2">
      <c r="A137" s="917" t="s">
        <v>1192</v>
      </c>
      <c r="B137" s="917" t="s">
        <v>1193</v>
      </c>
      <c r="C137" s="918">
        <v>32064140</v>
      </c>
      <c r="D137" s="918">
        <v>374026</v>
      </c>
      <c r="E137" s="928" t="s">
        <v>1209</v>
      </c>
      <c r="F137" s="901" t="s">
        <v>1210</v>
      </c>
      <c r="G137" s="933">
        <v>131506</v>
      </c>
      <c r="H137" s="946">
        <v>152751</v>
      </c>
    </row>
    <row r="138" spans="1:8" x14ac:dyDescent="0.2">
      <c r="A138" s="917" t="s">
        <v>1194</v>
      </c>
      <c r="B138" s="917" t="s">
        <v>212</v>
      </c>
      <c r="C138" s="918">
        <v>30566152</v>
      </c>
      <c r="D138" s="918">
        <v>4240496</v>
      </c>
      <c r="E138" s="928" t="s">
        <v>1387</v>
      </c>
      <c r="F138" s="901" t="s">
        <v>1388</v>
      </c>
      <c r="G138" s="933">
        <v>55518</v>
      </c>
      <c r="H138" s="946">
        <v>140248</v>
      </c>
    </row>
    <row r="139" spans="1:8" x14ac:dyDescent="0.2">
      <c r="A139" s="917" t="s">
        <v>1195</v>
      </c>
      <c r="B139" s="917" t="s">
        <v>1196</v>
      </c>
      <c r="C139" s="918">
        <v>17144707</v>
      </c>
      <c r="D139" s="918">
        <v>821976</v>
      </c>
      <c r="E139" s="928" t="s">
        <v>1211</v>
      </c>
      <c r="F139" s="901" t="s">
        <v>1212</v>
      </c>
      <c r="G139" s="933">
        <v>816818</v>
      </c>
      <c r="H139" s="946">
        <v>152443</v>
      </c>
    </row>
    <row r="140" spans="1:8" x14ac:dyDescent="0.2">
      <c r="A140" s="917" t="s">
        <v>1197</v>
      </c>
      <c r="B140" s="917" t="s">
        <v>1198</v>
      </c>
      <c r="C140" s="918">
        <v>9521520</v>
      </c>
      <c r="D140" s="918">
        <v>58853</v>
      </c>
      <c r="E140" s="928" t="s">
        <v>1215</v>
      </c>
      <c r="F140" s="901" t="s">
        <v>1216</v>
      </c>
      <c r="G140" s="933">
        <v>3459937</v>
      </c>
      <c r="H140" s="946">
        <v>1049793</v>
      </c>
    </row>
    <row r="141" spans="1:8" x14ac:dyDescent="0.2">
      <c r="A141" s="917" t="s">
        <v>1199</v>
      </c>
      <c r="B141" s="917" t="s">
        <v>1200</v>
      </c>
      <c r="C141" s="918">
        <v>1122278</v>
      </c>
      <c r="D141" s="918">
        <v>186095</v>
      </c>
      <c r="E141" s="928" t="s">
        <v>1217</v>
      </c>
      <c r="F141" s="901" t="s">
        <v>1218</v>
      </c>
      <c r="G141" s="933">
        <v>487479</v>
      </c>
      <c r="H141" s="946">
        <v>165766</v>
      </c>
    </row>
    <row r="142" spans="1:8" x14ac:dyDescent="0.2">
      <c r="A142" s="917" t="s">
        <v>1395</v>
      </c>
      <c r="B142" s="917" t="s">
        <v>1396</v>
      </c>
      <c r="C142" s="918">
        <v>68</v>
      </c>
      <c r="D142" s="918">
        <v>812</v>
      </c>
      <c r="E142" s="928" t="s">
        <v>1219</v>
      </c>
      <c r="F142" s="901" t="s">
        <v>1220</v>
      </c>
      <c r="G142" s="933">
        <v>477604</v>
      </c>
      <c r="H142" s="946">
        <v>117010</v>
      </c>
    </row>
    <row r="143" spans="1:8" ht="25.5" x14ac:dyDescent="0.2">
      <c r="A143" s="917" t="s">
        <v>1201</v>
      </c>
      <c r="B143" s="917" t="s">
        <v>1202</v>
      </c>
      <c r="C143" s="918">
        <v>47463728</v>
      </c>
      <c r="D143" s="918">
        <v>9395725</v>
      </c>
      <c r="E143" s="928" t="s">
        <v>1221</v>
      </c>
      <c r="F143" s="901" t="s">
        <v>1222</v>
      </c>
      <c r="G143" s="933">
        <v>148292</v>
      </c>
      <c r="H143" s="946">
        <v>12204</v>
      </c>
    </row>
    <row r="144" spans="1:8" x14ac:dyDescent="0.2">
      <c r="A144" s="917" t="s">
        <v>1203</v>
      </c>
      <c r="B144" s="917" t="s">
        <v>1204</v>
      </c>
      <c r="C144" s="918">
        <v>5140</v>
      </c>
      <c r="D144" s="918">
        <v>1309</v>
      </c>
      <c r="E144" s="928" t="s">
        <v>1223</v>
      </c>
      <c r="F144" s="901" t="s">
        <v>191</v>
      </c>
      <c r="G144" s="933">
        <v>100775505</v>
      </c>
      <c r="H144" s="946">
        <v>19451164</v>
      </c>
    </row>
    <row r="145" spans="1:8" x14ac:dyDescent="0.2">
      <c r="A145" s="917" t="s">
        <v>1205</v>
      </c>
      <c r="B145" s="917" t="s">
        <v>1206</v>
      </c>
      <c r="C145" s="918">
        <v>13319374</v>
      </c>
      <c r="D145" s="918">
        <v>1130419</v>
      </c>
      <c r="E145" s="928" t="s">
        <v>1224</v>
      </c>
      <c r="F145" s="901" t="s">
        <v>1225</v>
      </c>
      <c r="G145" s="933">
        <v>29315711</v>
      </c>
      <c r="H145" s="946">
        <v>4854311</v>
      </c>
    </row>
    <row r="146" spans="1:8" x14ac:dyDescent="0.2">
      <c r="A146" s="917" t="s">
        <v>1207</v>
      </c>
      <c r="B146" s="917" t="s">
        <v>1208</v>
      </c>
      <c r="C146" s="918">
        <v>256482</v>
      </c>
      <c r="D146" s="918">
        <v>34966</v>
      </c>
      <c r="E146" s="928" t="s">
        <v>1226</v>
      </c>
      <c r="F146" s="901" t="s">
        <v>1227</v>
      </c>
      <c r="G146" s="933">
        <v>148696</v>
      </c>
      <c r="H146" s="946">
        <v>33340</v>
      </c>
    </row>
    <row r="147" spans="1:8" x14ac:dyDescent="0.2">
      <c r="A147" s="917" t="s">
        <v>1209</v>
      </c>
      <c r="B147" s="917" t="s">
        <v>1210</v>
      </c>
      <c r="C147" s="918">
        <v>42894</v>
      </c>
      <c r="D147" s="918">
        <v>27173</v>
      </c>
      <c r="E147" s="928" t="s">
        <v>1228</v>
      </c>
      <c r="F147" s="901" t="s">
        <v>1229</v>
      </c>
      <c r="G147" s="933">
        <v>129726</v>
      </c>
      <c r="H147" s="946">
        <v>46697</v>
      </c>
    </row>
    <row r="148" spans="1:8" x14ac:dyDescent="0.2">
      <c r="A148" s="917" t="s">
        <v>1387</v>
      </c>
      <c r="B148" s="917" t="s">
        <v>1388</v>
      </c>
      <c r="C148" s="918">
        <v>115</v>
      </c>
      <c r="D148" s="918">
        <v>12</v>
      </c>
      <c r="E148" s="928" t="s">
        <v>1230</v>
      </c>
      <c r="F148" s="901" t="s">
        <v>1231</v>
      </c>
      <c r="G148" s="933">
        <v>145302</v>
      </c>
      <c r="H148" s="946">
        <v>23265</v>
      </c>
    </row>
    <row r="149" spans="1:8" x14ac:dyDescent="0.2">
      <c r="A149" s="917" t="s">
        <v>1211</v>
      </c>
      <c r="B149" s="917" t="s">
        <v>1212</v>
      </c>
      <c r="C149" s="918">
        <v>179320</v>
      </c>
      <c r="D149" s="918">
        <v>3005</v>
      </c>
      <c r="E149" s="928" t="s">
        <v>1232</v>
      </c>
      <c r="F149" s="901" t="s">
        <v>1233</v>
      </c>
      <c r="G149" s="933">
        <v>7693</v>
      </c>
      <c r="H149" s="946">
        <v>14497</v>
      </c>
    </row>
    <row r="150" spans="1:8" x14ac:dyDescent="0.2">
      <c r="A150" s="917" t="s">
        <v>1213</v>
      </c>
      <c r="B150" s="917" t="s">
        <v>1214</v>
      </c>
      <c r="C150" s="918">
        <v>112</v>
      </c>
      <c r="D150" s="918">
        <v>113</v>
      </c>
      <c r="E150" s="928" t="s">
        <v>1234</v>
      </c>
      <c r="F150" s="901" t="s">
        <v>214</v>
      </c>
      <c r="G150" s="933">
        <v>4842511</v>
      </c>
      <c r="H150" s="946">
        <v>1182184</v>
      </c>
    </row>
    <row r="151" spans="1:8" x14ac:dyDescent="0.2">
      <c r="A151" s="917" t="s">
        <v>1215</v>
      </c>
      <c r="B151" s="917" t="s">
        <v>1216</v>
      </c>
      <c r="C151" s="918">
        <v>2884904</v>
      </c>
      <c r="D151" s="918">
        <v>877973</v>
      </c>
      <c r="E151" s="928" t="s">
        <v>1235</v>
      </c>
      <c r="F151" s="901" t="s">
        <v>1236</v>
      </c>
      <c r="G151" s="933">
        <v>577706</v>
      </c>
      <c r="H151" s="946">
        <v>43019</v>
      </c>
    </row>
    <row r="152" spans="1:8" x14ac:dyDescent="0.2">
      <c r="A152" s="917" t="s">
        <v>1217</v>
      </c>
      <c r="B152" s="917" t="s">
        <v>1218</v>
      </c>
      <c r="C152" s="918">
        <v>1925827</v>
      </c>
      <c r="D152" s="918">
        <v>342274</v>
      </c>
      <c r="E152" s="928" t="s">
        <v>1237</v>
      </c>
      <c r="F152" s="901" t="s">
        <v>1238</v>
      </c>
      <c r="G152" s="933">
        <v>999484695</v>
      </c>
      <c r="H152" s="946">
        <v>147282354</v>
      </c>
    </row>
    <row r="153" spans="1:8" x14ac:dyDescent="0.2">
      <c r="A153" s="917" t="s">
        <v>1219</v>
      </c>
      <c r="B153" s="917" t="s">
        <v>1220</v>
      </c>
      <c r="C153" s="918">
        <v>32982</v>
      </c>
      <c r="D153" s="918">
        <v>10633</v>
      </c>
      <c r="E153" s="928" t="s">
        <v>1239</v>
      </c>
      <c r="F153" s="901" t="s">
        <v>215</v>
      </c>
      <c r="G153" s="933">
        <v>129765758</v>
      </c>
      <c r="H153" s="946">
        <v>18240004</v>
      </c>
    </row>
    <row r="154" spans="1:8" x14ac:dyDescent="0.2">
      <c r="A154" s="917" t="s">
        <v>1221</v>
      </c>
      <c r="B154" s="917" t="s">
        <v>1222</v>
      </c>
      <c r="C154" s="918">
        <v>2315689</v>
      </c>
      <c r="D154" s="918">
        <v>257188</v>
      </c>
      <c r="E154" s="928" t="s">
        <v>1240</v>
      </c>
      <c r="F154" s="901" t="s">
        <v>1241</v>
      </c>
      <c r="G154" s="933">
        <v>899314</v>
      </c>
      <c r="H154" s="946">
        <v>84697</v>
      </c>
    </row>
    <row r="155" spans="1:8" x14ac:dyDescent="0.2">
      <c r="A155" s="917" t="s">
        <v>1223</v>
      </c>
      <c r="B155" s="917" t="s">
        <v>191</v>
      </c>
      <c r="C155" s="918">
        <v>44116412</v>
      </c>
      <c r="D155" s="918">
        <v>16523502</v>
      </c>
      <c r="E155" s="928" t="s">
        <v>1246</v>
      </c>
      <c r="F155" s="901" t="s">
        <v>1247</v>
      </c>
      <c r="G155" s="933">
        <v>11456990</v>
      </c>
      <c r="H155" s="946">
        <v>2043433</v>
      </c>
    </row>
    <row r="156" spans="1:8" x14ac:dyDescent="0.2">
      <c r="A156" s="917" t="s">
        <v>1224</v>
      </c>
      <c r="B156" s="917" t="s">
        <v>1225</v>
      </c>
      <c r="C156" s="918">
        <v>69226592</v>
      </c>
      <c r="D156" s="918">
        <v>29542515</v>
      </c>
      <c r="E156" s="928" t="s">
        <v>1248</v>
      </c>
      <c r="F156" s="901" t="s">
        <v>1249</v>
      </c>
      <c r="G156" s="933">
        <v>13179707</v>
      </c>
      <c r="H156" s="946">
        <v>1958721</v>
      </c>
    </row>
    <row r="157" spans="1:8" x14ac:dyDescent="0.2">
      <c r="A157" s="917" t="s">
        <v>1226</v>
      </c>
      <c r="B157" s="917" t="s">
        <v>1227</v>
      </c>
      <c r="C157" s="918">
        <v>21921902</v>
      </c>
      <c r="D157" s="918">
        <v>1145454</v>
      </c>
      <c r="E157" s="928" t="s">
        <v>1250</v>
      </c>
      <c r="F157" s="901" t="s">
        <v>1251</v>
      </c>
      <c r="G157" s="933">
        <v>1190757</v>
      </c>
      <c r="H157" s="946">
        <v>253359</v>
      </c>
    </row>
    <row r="158" spans="1:8" x14ac:dyDescent="0.2">
      <c r="A158" s="917" t="s">
        <v>1228</v>
      </c>
      <c r="B158" s="917" t="s">
        <v>1229</v>
      </c>
      <c r="C158" s="918">
        <v>871639</v>
      </c>
      <c r="D158" s="918">
        <v>97956</v>
      </c>
      <c r="E158" s="928" t="s">
        <v>1252</v>
      </c>
      <c r="F158" s="901" t="s">
        <v>216</v>
      </c>
      <c r="G158" s="933">
        <v>7763716</v>
      </c>
      <c r="H158" s="946">
        <v>880839</v>
      </c>
    </row>
    <row r="159" spans="1:8" x14ac:dyDescent="0.2">
      <c r="A159" s="917" t="s">
        <v>1230</v>
      </c>
      <c r="B159" s="917" t="s">
        <v>1231</v>
      </c>
      <c r="C159" s="918">
        <v>145323</v>
      </c>
      <c r="D159" s="918">
        <v>1647</v>
      </c>
      <c r="E159" s="928" t="s">
        <v>1253</v>
      </c>
      <c r="F159" s="901" t="s">
        <v>1254</v>
      </c>
      <c r="G159" s="933">
        <v>78500</v>
      </c>
      <c r="H159" s="946">
        <v>10233</v>
      </c>
    </row>
    <row r="160" spans="1:8" x14ac:dyDescent="0.2">
      <c r="A160" s="917" t="s">
        <v>1232</v>
      </c>
      <c r="B160" s="917" t="s">
        <v>1233</v>
      </c>
      <c r="C160" s="918">
        <v>1596634</v>
      </c>
      <c r="D160" s="918">
        <v>32698</v>
      </c>
      <c r="E160" s="928" t="s">
        <v>1255</v>
      </c>
      <c r="F160" s="901" t="s">
        <v>1256</v>
      </c>
      <c r="G160" s="933">
        <v>942319</v>
      </c>
      <c r="H160" s="946">
        <v>146186</v>
      </c>
    </row>
    <row r="161" spans="1:8" x14ac:dyDescent="0.2">
      <c r="A161" s="917" t="s">
        <v>1611</v>
      </c>
      <c r="B161" s="917" t="s">
        <v>1612</v>
      </c>
      <c r="C161" s="918">
        <v>7306</v>
      </c>
      <c r="D161" s="918">
        <v>2787</v>
      </c>
      <c r="E161" s="928" t="s">
        <v>1257</v>
      </c>
      <c r="F161" s="901" t="s">
        <v>1258</v>
      </c>
      <c r="G161" s="933">
        <v>5400864</v>
      </c>
      <c r="H161" s="946">
        <v>2595248</v>
      </c>
    </row>
    <row r="162" spans="1:8" x14ac:dyDescent="0.2">
      <c r="A162" s="917" t="s">
        <v>1234</v>
      </c>
      <c r="B162" s="917" t="s">
        <v>214</v>
      </c>
      <c r="C162" s="918">
        <v>377723</v>
      </c>
      <c r="D162" s="918">
        <v>239568</v>
      </c>
      <c r="E162" s="928" t="s">
        <v>1259</v>
      </c>
      <c r="F162" s="901" t="s">
        <v>1260</v>
      </c>
      <c r="G162" s="933">
        <v>29244063</v>
      </c>
      <c r="H162" s="946">
        <v>1647507</v>
      </c>
    </row>
    <row r="163" spans="1:8" x14ac:dyDescent="0.2">
      <c r="A163" s="917" t="s">
        <v>1235</v>
      </c>
      <c r="B163" s="917" t="s">
        <v>1236</v>
      </c>
      <c r="C163" s="918">
        <v>4100348</v>
      </c>
      <c r="D163" s="918">
        <v>111669</v>
      </c>
      <c r="E163" s="928" t="s">
        <v>1261</v>
      </c>
      <c r="F163" s="901" t="s">
        <v>1262</v>
      </c>
      <c r="G163" s="933">
        <v>13136161011</v>
      </c>
      <c r="H163" s="946">
        <v>254061933</v>
      </c>
    </row>
    <row r="164" spans="1:8" x14ac:dyDescent="0.2">
      <c r="A164" s="917" t="s">
        <v>1237</v>
      </c>
      <c r="B164" s="917" t="s">
        <v>1238</v>
      </c>
      <c r="C164" s="918">
        <v>1375377744</v>
      </c>
      <c r="D164" s="918">
        <v>103202497</v>
      </c>
      <c r="E164" s="928" t="s">
        <v>1263</v>
      </c>
      <c r="F164" s="901" t="s">
        <v>1264</v>
      </c>
      <c r="G164" s="933">
        <v>9650937</v>
      </c>
      <c r="H164" s="946">
        <v>313069</v>
      </c>
    </row>
    <row r="165" spans="1:8" x14ac:dyDescent="0.2">
      <c r="A165" s="917" t="s">
        <v>1239</v>
      </c>
      <c r="B165" s="917" t="s">
        <v>215</v>
      </c>
      <c r="C165" s="918">
        <v>111169253</v>
      </c>
      <c r="D165" s="918">
        <v>6324525</v>
      </c>
      <c r="E165" s="928" t="s">
        <v>1265</v>
      </c>
      <c r="F165" s="901" t="s">
        <v>1266</v>
      </c>
      <c r="G165" s="933">
        <v>75760818</v>
      </c>
      <c r="H165" s="946">
        <v>13568519</v>
      </c>
    </row>
    <row r="166" spans="1:8" x14ac:dyDescent="0.2">
      <c r="A166" s="917" t="s">
        <v>1240</v>
      </c>
      <c r="B166" s="917" t="s">
        <v>1241</v>
      </c>
      <c r="C166" s="918">
        <v>257704</v>
      </c>
      <c r="D166" s="918">
        <v>55679</v>
      </c>
      <c r="E166" s="928" t="s">
        <v>1267</v>
      </c>
      <c r="F166" s="901" t="s">
        <v>1268</v>
      </c>
      <c r="G166" s="933">
        <v>3608</v>
      </c>
      <c r="H166" s="946">
        <v>1300</v>
      </c>
    </row>
    <row r="167" spans="1:8" x14ac:dyDescent="0.2">
      <c r="A167" s="917" t="s">
        <v>1242</v>
      </c>
      <c r="B167" s="917" t="s">
        <v>1243</v>
      </c>
      <c r="C167" s="918">
        <v>204235</v>
      </c>
      <c r="D167" s="918">
        <v>32109</v>
      </c>
      <c r="E167" s="928" t="s">
        <v>1269</v>
      </c>
      <c r="F167" s="901" t="s">
        <v>1270</v>
      </c>
      <c r="G167" s="933">
        <v>1142915</v>
      </c>
      <c r="H167" s="946">
        <v>143976</v>
      </c>
    </row>
    <row r="168" spans="1:8" x14ac:dyDescent="0.2">
      <c r="A168" s="917" t="s">
        <v>1244</v>
      </c>
      <c r="B168" s="917" t="s">
        <v>1245</v>
      </c>
      <c r="C168" s="918">
        <v>6558</v>
      </c>
      <c r="D168" s="918">
        <v>2320</v>
      </c>
      <c r="E168" s="928" t="s">
        <v>1271</v>
      </c>
      <c r="F168" s="901" t="s">
        <v>1272</v>
      </c>
      <c r="G168" s="933">
        <v>9098090</v>
      </c>
      <c r="H168" s="946">
        <v>2649498</v>
      </c>
    </row>
    <row r="169" spans="1:8" x14ac:dyDescent="0.2">
      <c r="A169" s="917" t="s">
        <v>1246</v>
      </c>
      <c r="B169" s="917" t="s">
        <v>1247</v>
      </c>
      <c r="C169" s="918">
        <v>6702647</v>
      </c>
      <c r="D169" s="918">
        <v>720050</v>
      </c>
      <c r="E169" s="928" t="s">
        <v>1273</v>
      </c>
      <c r="F169" s="901" t="s">
        <v>1274</v>
      </c>
      <c r="G169" s="933">
        <v>40626</v>
      </c>
      <c r="H169" s="946">
        <v>4599</v>
      </c>
    </row>
    <row r="170" spans="1:8" ht="25.5" x14ac:dyDescent="0.2">
      <c r="A170" s="917" t="s">
        <v>1248</v>
      </c>
      <c r="B170" s="917" t="s">
        <v>1249</v>
      </c>
      <c r="C170" s="918">
        <v>8317990</v>
      </c>
      <c r="D170" s="918">
        <v>343293</v>
      </c>
      <c r="E170" s="928" t="s">
        <v>1275</v>
      </c>
      <c r="F170" s="901" t="s">
        <v>1276</v>
      </c>
      <c r="G170" s="933">
        <v>117519501</v>
      </c>
      <c r="H170" s="946">
        <v>1521910</v>
      </c>
    </row>
    <row r="171" spans="1:8" x14ac:dyDescent="0.2">
      <c r="A171" s="917" t="s">
        <v>1250</v>
      </c>
      <c r="B171" s="917" t="s">
        <v>1251</v>
      </c>
      <c r="C171" s="918">
        <v>21002423</v>
      </c>
      <c r="D171" s="918">
        <v>365343</v>
      </c>
      <c r="E171" s="928" t="s">
        <v>1277</v>
      </c>
      <c r="F171" s="901" t="s">
        <v>1278</v>
      </c>
      <c r="G171" s="933">
        <v>67546294</v>
      </c>
      <c r="H171" s="946">
        <v>975536</v>
      </c>
    </row>
    <row r="172" spans="1:8" ht="25.5" x14ac:dyDescent="0.2">
      <c r="A172" s="917" t="s">
        <v>1252</v>
      </c>
      <c r="B172" s="917" t="s">
        <v>216</v>
      </c>
      <c r="C172" s="918">
        <v>5688399</v>
      </c>
      <c r="D172" s="918">
        <v>384989</v>
      </c>
      <c r="E172" s="928" t="s">
        <v>1279</v>
      </c>
      <c r="F172" s="901" t="s">
        <v>1280</v>
      </c>
      <c r="G172" s="933">
        <v>1136664</v>
      </c>
      <c r="H172" s="946">
        <v>286002</v>
      </c>
    </row>
    <row r="173" spans="1:8" ht="38.25" x14ac:dyDescent="0.2">
      <c r="A173" s="917" t="s">
        <v>1253</v>
      </c>
      <c r="B173" s="917" t="s">
        <v>1254</v>
      </c>
      <c r="C173" s="918">
        <v>29</v>
      </c>
      <c r="D173" s="918">
        <v>1059</v>
      </c>
      <c r="E173" s="928" t="s">
        <v>1281</v>
      </c>
      <c r="F173" s="901" t="s">
        <v>1282</v>
      </c>
      <c r="G173" s="933">
        <v>51412</v>
      </c>
      <c r="H173" s="946">
        <v>1772</v>
      </c>
    </row>
    <row r="174" spans="1:8" x14ac:dyDescent="0.2">
      <c r="A174" s="917" t="s">
        <v>1255</v>
      </c>
      <c r="B174" s="917" t="s">
        <v>1256</v>
      </c>
      <c r="C174" s="918">
        <v>54420</v>
      </c>
      <c r="D174" s="918">
        <v>5241</v>
      </c>
      <c r="E174" s="928" t="s">
        <v>1283</v>
      </c>
      <c r="F174" s="901" t="s">
        <v>1284</v>
      </c>
      <c r="G174" s="933">
        <v>696047958</v>
      </c>
      <c r="H174" s="946">
        <v>58800394</v>
      </c>
    </row>
    <row r="175" spans="1:8" x14ac:dyDescent="0.2">
      <c r="A175" s="917" t="s">
        <v>1257</v>
      </c>
      <c r="B175" s="917" t="s">
        <v>1258</v>
      </c>
      <c r="C175" s="918">
        <v>8840146</v>
      </c>
      <c r="D175" s="918">
        <v>8674276</v>
      </c>
      <c r="E175" s="928" t="s">
        <v>270</v>
      </c>
      <c r="F175" s="901" t="s">
        <v>271</v>
      </c>
      <c r="G175" s="933">
        <v>511797328</v>
      </c>
      <c r="H175" s="946">
        <v>82246963</v>
      </c>
    </row>
    <row r="176" spans="1:8" x14ac:dyDescent="0.2">
      <c r="A176" s="917" t="s">
        <v>1259</v>
      </c>
      <c r="B176" s="917" t="s">
        <v>1260</v>
      </c>
      <c r="C176" s="918">
        <v>23907954</v>
      </c>
      <c r="D176" s="918">
        <v>4391053</v>
      </c>
      <c r="E176" s="928" t="s">
        <v>1285</v>
      </c>
      <c r="F176" s="901" t="s">
        <v>1286</v>
      </c>
      <c r="G176" s="933">
        <v>112481</v>
      </c>
      <c r="H176" s="946">
        <v>54285</v>
      </c>
    </row>
    <row r="177" spans="1:8" x14ac:dyDescent="0.2">
      <c r="A177" s="917" t="s">
        <v>1261</v>
      </c>
      <c r="B177" s="917" t="s">
        <v>1262</v>
      </c>
      <c r="C177" s="918">
        <v>13235323908</v>
      </c>
      <c r="D177" s="918">
        <v>293757048</v>
      </c>
      <c r="E177" s="928" t="s">
        <v>1287</v>
      </c>
      <c r="F177" s="901" t="s">
        <v>1288</v>
      </c>
      <c r="G177" s="933">
        <v>172766549</v>
      </c>
      <c r="H177" s="946">
        <v>13554515</v>
      </c>
    </row>
    <row r="178" spans="1:8" x14ac:dyDescent="0.2">
      <c r="A178" s="917" t="s">
        <v>1397</v>
      </c>
      <c r="B178" s="917" t="s">
        <v>1398</v>
      </c>
      <c r="C178" s="918">
        <v>74</v>
      </c>
      <c r="D178" s="918">
        <v>99</v>
      </c>
      <c r="E178" s="928" t="s">
        <v>1289</v>
      </c>
      <c r="F178" s="901" t="s">
        <v>1290</v>
      </c>
      <c r="G178" s="933">
        <v>1229</v>
      </c>
      <c r="H178" s="946">
        <v>459</v>
      </c>
    </row>
    <row r="179" spans="1:8" x14ac:dyDescent="0.2">
      <c r="A179" s="917" t="s">
        <v>1399</v>
      </c>
      <c r="B179" s="917" t="s">
        <v>1400</v>
      </c>
      <c r="C179" s="918">
        <v>99301</v>
      </c>
      <c r="D179" s="918">
        <v>9515</v>
      </c>
      <c r="E179" s="928" t="s">
        <v>1291</v>
      </c>
      <c r="F179" s="901" t="s">
        <v>1292</v>
      </c>
      <c r="G179" s="933">
        <v>115353</v>
      </c>
      <c r="H179" s="946">
        <v>25086</v>
      </c>
    </row>
    <row r="180" spans="1:8" x14ac:dyDescent="0.2">
      <c r="A180" s="917" t="s">
        <v>1263</v>
      </c>
      <c r="B180" s="917" t="s">
        <v>1264</v>
      </c>
      <c r="C180" s="918">
        <v>874</v>
      </c>
      <c r="D180" s="918">
        <v>430</v>
      </c>
      <c r="E180" s="928" t="s">
        <v>1293</v>
      </c>
      <c r="F180" s="901" t="s">
        <v>1294</v>
      </c>
      <c r="G180" s="933">
        <v>2176208</v>
      </c>
      <c r="H180" s="946">
        <v>231597</v>
      </c>
    </row>
    <row r="181" spans="1:8" x14ac:dyDescent="0.2">
      <c r="A181" s="917" t="s">
        <v>1265</v>
      </c>
      <c r="B181" s="917" t="s">
        <v>1266</v>
      </c>
      <c r="C181" s="918">
        <v>101155922</v>
      </c>
      <c r="D181" s="918">
        <v>10940980</v>
      </c>
      <c r="E181" s="928" t="s">
        <v>1295</v>
      </c>
      <c r="F181" s="901" t="s">
        <v>1296</v>
      </c>
      <c r="G181" s="933">
        <v>492507497</v>
      </c>
      <c r="H181" s="946">
        <v>66565825</v>
      </c>
    </row>
    <row r="182" spans="1:8" x14ac:dyDescent="0.2">
      <c r="A182" s="917" t="s">
        <v>1267</v>
      </c>
      <c r="B182" s="917" t="s">
        <v>1268</v>
      </c>
      <c r="C182" s="918">
        <v>1</v>
      </c>
      <c r="D182" s="918">
        <v>107</v>
      </c>
      <c r="E182" s="928" t="s">
        <v>1297</v>
      </c>
      <c r="F182" s="901" t="s">
        <v>218</v>
      </c>
      <c r="G182" s="933">
        <v>10816986</v>
      </c>
      <c r="H182" s="946">
        <v>7289601</v>
      </c>
    </row>
    <row r="183" spans="1:8" x14ac:dyDescent="0.2">
      <c r="A183" s="917" t="s">
        <v>1269</v>
      </c>
      <c r="B183" s="917" t="s">
        <v>1270</v>
      </c>
      <c r="C183" s="918">
        <v>579511</v>
      </c>
      <c r="D183" s="918">
        <v>28026</v>
      </c>
      <c r="E183" s="928" t="s">
        <v>1300</v>
      </c>
      <c r="F183" s="901" t="s">
        <v>1301</v>
      </c>
      <c r="G183" s="933">
        <v>401684826</v>
      </c>
      <c r="H183" s="946">
        <v>19909765</v>
      </c>
    </row>
    <row r="184" spans="1:8" x14ac:dyDescent="0.2">
      <c r="A184" s="917" t="s">
        <v>1271</v>
      </c>
      <c r="B184" s="917" t="s">
        <v>1272</v>
      </c>
      <c r="C184" s="918">
        <v>7924736</v>
      </c>
      <c r="D184" s="918">
        <v>332332</v>
      </c>
      <c r="E184" s="928" t="s">
        <v>272</v>
      </c>
      <c r="F184" s="901" t="s">
        <v>273</v>
      </c>
      <c r="G184" s="933">
        <v>8931120992</v>
      </c>
      <c r="H184" s="946">
        <v>323775830</v>
      </c>
    </row>
    <row r="185" spans="1:8" ht="25.5" x14ac:dyDescent="0.2">
      <c r="A185" s="917" t="s">
        <v>1275</v>
      </c>
      <c r="B185" s="917" t="s">
        <v>1276</v>
      </c>
      <c r="C185" s="918">
        <v>46379</v>
      </c>
      <c r="D185" s="918">
        <v>8100</v>
      </c>
      <c r="E185" s="928" t="s">
        <v>1302</v>
      </c>
      <c r="F185" s="901" t="s">
        <v>1303</v>
      </c>
      <c r="G185" s="933">
        <v>362161</v>
      </c>
      <c r="H185" s="946">
        <v>8119</v>
      </c>
    </row>
    <row r="186" spans="1:8" x14ac:dyDescent="0.2">
      <c r="A186" s="917" t="s">
        <v>1277</v>
      </c>
      <c r="B186" s="917" t="s">
        <v>1278</v>
      </c>
      <c r="C186" s="918">
        <v>789117886</v>
      </c>
      <c r="D186" s="918">
        <v>8018168</v>
      </c>
      <c r="E186" s="928" t="s">
        <v>1304</v>
      </c>
      <c r="F186" s="901" t="s">
        <v>1305</v>
      </c>
      <c r="G186" s="933">
        <v>292177</v>
      </c>
      <c r="H186" s="946">
        <v>36334</v>
      </c>
    </row>
    <row r="187" spans="1:8" ht="25.5" x14ac:dyDescent="0.2">
      <c r="A187" s="917" t="s">
        <v>1279</v>
      </c>
      <c r="B187" s="917" t="s">
        <v>1280</v>
      </c>
      <c r="C187" s="918">
        <v>210638147</v>
      </c>
      <c r="D187" s="918">
        <v>12098879</v>
      </c>
      <c r="E187" s="928" t="s">
        <v>1306</v>
      </c>
      <c r="F187" s="901" t="s">
        <v>217</v>
      </c>
      <c r="G187" s="933">
        <v>8249128</v>
      </c>
      <c r="H187" s="946">
        <v>235562</v>
      </c>
    </row>
    <row r="188" spans="1:8" ht="25.5" x14ac:dyDescent="0.2">
      <c r="A188" s="917" t="s">
        <v>1281</v>
      </c>
      <c r="B188" s="917" t="s">
        <v>1282</v>
      </c>
      <c r="C188" s="918">
        <v>12656817</v>
      </c>
      <c r="D188" s="918">
        <v>1890019</v>
      </c>
      <c r="E188" s="928" t="s">
        <v>1307</v>
      </c>
      <c r="F188" s="901" t="s">
        <v>1308</v>
      </c>
      <c r="G188" s="933">
        <v>855</v>
      </c>
      <c r="H188" s="946">
        <v>560</v>
      </c>
    </row>
    <row r="189" spans="1:8" x14ac:dyDescent="0.2">
      <c r="A189" s="917" t="s">
        <v>1283</v>
      </c>
      <c r="B189" s="917" t="s">
        <v>1284</v>
      </c>
      <c r="C189" s="918">
        <v>466504657</v>
      </c>
      <c r="D189" s="918">
        <v>51183940</v>
      </c>
      <c r="E189" s="928" t="s">
        <v>1309</v>
      </c>
      <c r="F189" s="901" t="s">
        <v>1310</v>
      </c>
      <c r="G189" s="933">
        <v>110840</v>
      </c>
      <c r="H189" s="946">
        <v>22509</v>
      </c>
    </row>
    <row r="190" spans="1:8" x14ac:dyDescent="0.2">
      <c r="A190" s="917" t="s">
        <v>270</v>
      </c>
      <c r="B190" s="917" t="s">
        <v>271</v>
      </c>
      <c r="C190" s="918">
        <v>11884241108</v>
      </c>
      <c r="D190" s="918">
        <v>116207403</v>
      </c>
      <c r="E190" s="928" t="s">
        <v>1311</v>
      </c>
      <c r="F190" s="901" t="s">
        <v>1312</v>
      </c>
      <c r="G190" s="933">
        <v>4727</v>
      </c>
      <c r="H190" s="946">
        <v>8084</v>
      </c>
    </row>
    <row r="191" spans="1:8" x14ac:dyDescent="0.2">
      <c r="A191" s="917" t="s">
        <v>1285</v>
      </c>
      <c r="B191" s="917" t="s">
        <v>1286</v>
      </c>
      <c r="C191" s="918">
        <v>71446</v>
      </c>
      <c r="D191" s="918">
        <v>27070</v>
      </c>
      <c r="E191" s="928" t="s">
        <v>1313</v>
      </c>
      <c r="F191" s="901" t="s">
        <v>1314</v>
      </c>
      <c r="G191" s="933">
        <v>51614</v>
      </c>
      <c r="H191" s="946">
        <v>1885</v>
      </c>
    </row>
    <row r="192" spans="1:8" x14ac:dyDescent="0.2">
      <c r="A192" s="917" t="s">
        <v>1287</v>
      </c>
      <c r="B192" s="917" t="s">
        <v>1288</v>
      </c>
      <c r="C192" s="918">
        <v>221492558</v>
      </c>
      <c r="D192" s="918">
        <v>3261572</v>
      </c>
      <c r="E192" s="928" t="s">
        <v>1315</v>
      </c>
      <c r="F192" s="901" t="s">
        <v>1316</v>
      </c>
      <c r="G192" s="933">
        <v>1352726</v>
      </c>
      <c r="H192" s="946">
        <v>1432538</v>
      </c>
    </row>
    <row r="193" spans="1:8" x14ac:dyDescent="0.2">
      <c r="A193" s="917" t="s">
        <v>1289</v>
      </c>
      <c r="B193" s="917" t="s">
        <v>1290</v>
      </c>
      <c r="C193" s="918">
        <v>1855</v>
      </c>
      <c r="D193" s="918">
        <v>1078</v>
      </c>
      <c r="E193" s="928" t="s">
        <v>1317</v>
      </c>
      <c r="F193" s="901" t="s">
        <v>1318</v>
      </c>
      <c r="G193" s="933">
        <v>56912</v>
      </c>
      <c r="H193" s="946">
        <v>5124</v>
      </c>
    </row>
    <row r="194" spans="1:8" x14ac:dyDescent="0.2">
      <c r="A194" s="917" t="s">
        <v>1291</v>
      </c>
      <c r="B194" s="917" t="s">
        <v>1292</v>
      </c>
      <c r="C194" s="918">
        <v>1452</v>
      </c>
      <c r="D194" s="918">
        <v>8047</v>
      </c>
      <c r="E194" s="928" t="s">
        <v>1319</v>
      </c>
      <c r="F194" s="901" t="s">
        <v>1320</v>
      </c>
      <c r="G194" s="933">
        <v>1727178</v>
      </c>
      <c r="H194" s="946">
        <v>121935</v>
      </c>
    </row>
    <row r="195" spans="1:8" x14ac:dyDescent="0.2">
      <c r="A195" s="917" t="s">
        <v>1293</v>
      </c>
      <c r="B195" s="917" t="s">
        <v>1294</v>
      </c>
      <c r="C195" s="918">
        <v>11847</v>
      </c>
      <c r="D195" s="918">
        <v>9713</v>
      </c>
      <c r="E195" s="928" t="s">
        <v>1321</v>
      </c>
      <c r="F195" s="901" t="s">
        <v>1322</v>
      </c>
      <c r="G195" s="933">
        <v>47574</v>
      </c>
      <c r="H195" s="946">
        <v>4351</v>
      </c>
    </row>
    <row r="196" spans="1:8" x14ac:dyDescent="0.2">
      <c r="A196" s="917" t="s">
        <v>1295</v>
      </c>
      <c r="B196" s="917" t="s">
        <v>1296</v>
      </c>
      <c r="C196" s="918">
        <v>955957957</v>
      </c>
      <c r="D196" s="918">
        <v>30903891</v>
      </c>
      <c r="E196" s="928" t="s">
        <v>1323</v>
      </c>
      <c r="F196" s="901" t="s">
        <v>1324</v>
      </c>
      <c r="G196" s="933">
        <v>2495</v>
      </c>
      <c r="H196" s="946">
        <v>3378</v>
      </c>
    </row>
    <row r="197" spans="1:8" x14ac:dyDescent="0.2">
      <c r="A197" s="917" t="s">
        <v>1297</v>
      </c>
      <c r="B197" s="917" t="s">
        <v>218</v>
      </c>
      <c r="C197" s="918">
        <v>9220287</v>
      </c>
      <c r="D197" s="918">
        <v>9904086</v>
      </c>
      <c r="E197" s="928" t="s">
        <v>1325</v>
      </c>
      <c r="F197" s="901" t="s">
        <v>1326</v>
      </c>
      <c r="G197" s="933">
        <v>117481</v>
      </c>
      <c r="H197" s="946">
        <v>7211</v>
      </c>
    </row>
    <row r="198" spans="1:8" ht="25.5" x14ac:dyDescent="0.2">
      <c r="A198" s="917" t="s">
        <v>1298</v>
      </c>
      <c r="B198" s="917" t="s">
        <v>1299</v>
      </c>
      <c r="C198" s="918">
        <v>38599</v>
      </c>
      <c r="D198" s="918">
        <v>67956</v>
      </c>
      <c r="E198" s="928" t="s">
        <v>1327</v>
      </c>
      <c r="F198" s="901" t="s">
        <v>1328</v>
      </c>
      <c r="G198" s="933">
        <v>1648</v>
      </c>
      <c r="H198" s="946">
        <v>46751</v>
      </c>
    </row>
    <row r="199" spans="1:8" x14ac:dyDescent="0.2">
      <c r="A199" s="917" t="s">
        <v>1300</v>
      </c>
      <c r="B199" s="917" t="s">
        <v>1301</v>
      </c>
      <c r="C199" s="918">
        <v>234230100</v>
      </c>
      <c r="D199" s="918">
        <v>15877505</v>
      </c>
      <c r="E199" s="928" t="s">
        <v>1329</v>
      </c>
      <c r="F199" s="901" t="s">
        <v>1330</v>
      </c>
      <c r="G199" s="933">
        <v>3688000</v>
      </c>
      <c r="H199" s="946">
        <v>89710</v>
      </c>
    </row>
    <row r="200" spans="1:8" x14ac:dyDescent="0.2">
      <c r="A200" s="917" t="s">
        <v>272</v>
      </c>
      <c r="B200" s="917" t="s">
        <v>273</v>
      </c>
      <c r="C200" s="918">
        <v>8100592525</v>
      </c>
      <c r="D200" s="918">
        <v>183702987</v>
      </c>
      <c r="E200" s="928" t="s">
        <v>1331</v>
      </c>
      <c r="F200" s="901" t="s">
        <v>221</v>
      </c>
      <c r="G200" s="933">
        <v>25560814</v>
      </c>
      <c r="H200" s="946">
        <v>4215027</v>
      </c>
    </row>
    <row r="201" spans="1:8" x14ac:dyDescent="0.2">
      <c r="A201" s="917" t="s">
        <v>1302</v>
      </c>
      <c r="B201" s="917" t="s">
        <v>1303</v>
      </c>
      <c r="C201" s="918">
        <v>884838</v>
      </c>
      <c r="D201" s="918">
        <v>51674</v>
      </c>
      <c r="E201" s="928" t="s">
        <v>1332</v>
      </c>
      <c r="F201" s="901" t="s">
        <v>1333</v>
      </c>
      <c r="G201" s="933">
        <v>1070923</v>
      </c>
      <c r="H201" s="946">
        <v>96319</v>
      </c>
    </row>
    <row r="202" spans="1:8" x14ac:dyDescent="0.2">
      <c r="A202" s="917" t="s">
        <v>1304</v>
      </c>
      <c r="B202" s="917" t="s">
        <v>1305</v>
      </c>
      <c r="C202" s="918">
        <v>20357</v>
      </c>
      <c r="D202" s="918">
        <v>6476</v>
      </c>
      <c r="E202" s="928" t="s">
        <v>1389</v>
      </c>
      <c r="F202" s="901" t="s">
        <v>1390</v>
      </c>
      <c r="G202" s="933">
        <v>1504</v>
      </c>
      <c r="H202" s="946">
        <v>407</v>
      </c>
    </row>
    <row r="203" spans="1:8" x14ac:dyDescent="0.2">
      <c r="A203" s="917" t="s">
        <v>1306</v>
      </c>
      <c r="B203" s="917" t="s">
        <v>217</v>
      </c>
      <c r="C203" s="918">
        <v>640227</v>
      </c>
      <c r="D203" s="918">
        <v>29709</v>
      </c>
      <c r="E203" s="928" t="s">
        <v>1336</v>
      </c>
      <c r="F203" s="901" t="s">
        <v>1337</v>
      </c>
      <c r="G203" s="933">
        <v>4694707</v>
      </c>
      <c r="H203" s="946">
        <v>485379</v>
      </c>
    </row>
    <row r="204" spans="1:8" x14ac:dyDescent="0.2">
      <c r="A204" s="917" t="s">
        <v>1307</v>
      </c>
      <c r="B204" s="917" t="s">
        <v>1308</v>
      </c>
      <c r="C204" s="918">
        <v>17345</v>
      </c>
      <c r="D204" s="918">
        <v>4791</v>
      </c>
      <c r="E204" s="928" t="s">
        <v>1338</v>
      </c>
      <c r="F204" s="901" t="s">
        <v>1339</v>
      </c>
      <c r="G204" s="933">
        <v>13685791</v>
      </c>
      <c r="H204" s="946">
        <v>3457633</v>
      </c>
    </row>
    <row r="205" spans="1:8" x14ac:dyDescent="0.2">
      <c r="A205" s="917" t="s">
        <v>1309</v>
      </c>
      <c r="B205" s="917" t="s">
        <v>1310</v>
      </c>
      <c r="C205" s="918">
        <v>796071</v>
      </c>
      <c r="D205" s="918">
        <v>18850</v>
      </c>
      <c r="E205" s="928" t="s">
        <v>274</v>
      </c>
      <c r="F205" s="901" t="s">
        <v>193</v>
      </c>
      <c r="G205" s="933">
        <v>335160553</v>
      </c>
      <c r="H205" s="946">
        <v>53162371</v>
      </c>
    </row>
    <row r="206" spans="1:8" x14ac:dyDescent="0.2">
      <c r="A206" s="917" t="s">
        <v>1311</v>
      </c>
      <c r="B206" s="917" t="s">
        <v>1312</v>
      </c>
      <c r="C206" s="918">
        <v>8425</v>
      </c>
      <c r="D206" s="918">
        <v>2019</v>
      </c>
      <c r="E206" s="928" t="s">
        <v>1340</v>
      </c>
      <c r="F206" s="901" t="s">
        <v>1341</v>
      </c>
      <c r="G206" s="933">
        <v>413078</v>
      </c>
      <c r="H206" s="946">
        <v>37598</v>
      </c>
    </row>
    <row r="207" spans="1:8" x14ac:dyDescent="0.2">
      <c r="A207" s="917" t="s">
        <v>1313</v>
      </c>
      <c r="B207" s="917" t="s">
        <v>1314</v>
      </c>
      <c r="C207" s="918">
        <v>42802</v>
      </c>
      <c r="D207" s="918">
        <v>3202</v>
      </c>
      <c r="E207" s="928" t="s">
        <v>1344</v>
      </c>
      <c r="F207" s="901" t="s">
        <v>1345</v>
      </c>
      <c r="G207" s="933">
        <v>22822420</v>
      </c>
      <c r="H207" s="946">
        <v>5468805</v>
      </c>
    </row>
    <row r="208" spans="1:8" x14ac:dyDescent="0.2">
      <c r="A208" s="917" t="s">
        <v>1315</v>
      </c>
      <c r="B208" s="917" t="s">
        <v>1316</v>
      </c>
      <c r="C208" s="918">
        <v>184647</v>
      </c>
      <c r="D208" s="918">
        <v>110468</v>
      </c>
      <c r="E208" s="928" t="s">
        <v>1346</v>
      </c>
      <c r="F208" s="901" t="s">
        <v>1347</v>
      </c>
      <c r="G208" s="933">
        <v>5113543</v>
      </c>
      <c r="H208" s="946">
        <v>359153</v>
      </c>
    </row>
    <row r="209" spans="1:8" x14ac:dyDescent="0.2">
      <c r="A209" s="917" t="s">
        <v>1317</v>
      </c>
      <c r="B209" s="917" t="s">
        <v>1318</v>
      </c>
      <c r="C209" s="918">
        <v>79302</v>
      </c>
      <c r="D209" s="918">
        <v>6737</v>
      </c>
      <c r="E209" s="928" t="s">
        <v>275</v>
      </c>
      <c r="F209" s="901" t="s">
        <v>194</v>
      </c>
      <c r="G209" s="933">
        <v>418934786</v>
      </c>
      <c r="H209" s="946">
        <v>27992423</v>
      </c>
    </row>
    <row r="210" spans="1:8" x14ac:dyDescent="0.2">
      <c r="A210" s="917" t="s">
        <v>1319</v>
      </c>
      <c r="B210" s="917" t="s">
        <v>1320</v>
      </c>
      <c r="C210" s="918">
        <v>151017</v>
      </c>
      <c r="D210" s="918">
        <v>12368</v>
      </c>
      <c r="E210" s="928" t="s">
        <v>1348</v>
      </c>
      <c r="F210" s="901" t="s">
        <v>1349</v>
      </c>
      <c r="G210" s="933">
        <v>383506</v>
      </c>
      <c r="H210" s="946">
        <v>256358</v>
      </c>
    </row>
    <row r="211" spans="1:8" x14ac:dyDescent="0.2">
      <c r="A211" s="917" t="s">
        <v>1321</v>
      </c>
      <c r="B211" s="917" t="s">
        <v>1322</v>
      </c>
      <c r="C211" s="918">
        <v>157509</v>
      </c>
      <c r="D211" s="918">
        <v>5553</v>
      </c>
      <c r="E211" s="928" t="s">
        <v>1350</v>
      </c>
      <c r="F211" s="901" t="s">
        <v>1351</v>
      </c>
      <c r="G211" s="933">
        <v>2</v>
      </c>
      <c r="H211" s="946">
        <v>7</v>
      </c>
    </row>
    <row r="212" spans="1:8" x14ac:dyDescent="0.2">
      <c r="A212" s="917" t="s">
        <v>1323</v>
      </c>
      <c r="B212" s="917" t="s">
        <v>1324</v>
      </c>
      <c r="C212" s="918">
        <v>331</v>
      </c>
      <c r="D212" s="918">
        <v>102</v>
      </c>
      <c r="E212" s="928" t="s">
        <v>276</v>
      </c>
      <c r="F212" s="901" t="s">
        <v>277</v>
      </c>
      <c r="G212" s="933">
        <v>456873626</v>
      </c>
      <c r="H212" s="946">
        <v>87733777</v>
      </c>
    </row>
    <row r="213" spans="1:8" x14ac:dyDescent="0.2">
      <c r="A213" s="917" t="s">
        <v>1325</v>
      </c>
      <c r="B213" s="917" t="s">
        <v>1326</v>
      </c>
      <c r="C213" s="918">
        <v>84561</v>
      </c>
      <c r="D213" s="918">
        <v>3815</v>
      </c>
      <c r="E213" s="928" t="s">
        <v>1352</v>
      </c>
      <c r="F213" s="901" t="s">
        <v>1353</v>
      </c>
      <c r="G213" s="933">
        <v>1066866</v>
      </c>
      <c r="H213" s="946">
        <v>191818</v>
      </c>
    </row>
    <row r="214" spans="1:8" x14ac:dyDescent="0.2">
      <c r="A214" s="917" t="s">
        <v>1327</v>
      </c>
      <c r="B214" s="917" t="s">
        <v>1328</v>
      </c>
      <c r="C214" s="918">
        <v>3659</v>
      </c>
      <c r="D214" s="918">
        <v>15398</v>
      </c>
      <c r="E214" s="928" t="s">
        <v>1354</v>
      </c>
      <c r="F214" s="901" t="s">
        <v>1355</v>
      </c>
      <c r="G214" s="933">
        <v>4067101</v>
      </c>
      <c r="H214" s="946">
        <v>1669364</v>
      </c>
    </row>
    <row r="215" spans="1:8" x14ac:dyDescent="0.2">
      <c r="A215" s="917" t="s">
        <v>1329</v>
      </c>
      <c r="B215" s="917" t="s">
        <v>1330</v>
      </c>
      <c r="C215" s="918">
        <v>259046</v>
      </c>
      <c r="D215" s="918">
        <v>13922</v>
      </c>
      <c r="E215" s="928" t="s">
        <v>1358</v>
      </c>
      <c r="F215" s="901" t="s">
        <v>1359</v>
      </c>
      <c r="G215" s="933">
        <v>924</v>
      </c>
      <c r="H215" s="946">
        <v>643</v>
      </c>
    </row>
    <row r="216" spans="1:8" ht="25.5" x14ac:dyDescent="0.2">
      <c r="A216" s="917" t="s">
        <v>1331</v>
      </c>
      <c r="B216" s="917" t="s">
        <v>221</v>
      </c>
      <c r="C216" s="918">
        <v>97150232</v>
      </c>
      <c r="D216" s="918">
        <v>29348603</v>
      </c>
      <c r="E216" s="928" t="s">
        <v>1360</v>
      </c>
      <c r="F216" s="901" t="s">
        <v>1361</v>
      </c>
      <c r="G216" s="933">
        <v>484168</v>
      </c>
      <c r="H216" s="946">
        <v>70712</v>
      </c>
    </row>
    <row r="217" spans="1:8" x14ac:dyDescent="0.2">
      <c r="A217" s="917" t="s">
        <v>1332</v>
      </c>
      <c r="B217" s="917" t="s">
        <v>1333</v>
      </c>
      <c r="C217" s="918">
        <v>31538</v>
      </c>
      <c r="D217" s="918">
        <v>6856</v>
      </c>
      <c r="E217" s="928" t="s">
        <v>1362</v>
      </c>
      <c r="F217" s="901" t="s">
        <v>1363</v>
      </c>
      <c r="G217" s="933">
        <v>195268</v>
      </c>
      <c r="H217" s="946">
        <v>45531</v>
      </c>
    </row>
    <row r="218" spans="1:8" x14ac:dyDescent="0.2">
      <c r="A218" s="917" t="s">
        <v>1334</v>
      </c>
      <c r="B218" s="917" t="s">
        <v>1335</v>
      </c>
      <c r="C218" s="918">
        <v>49068</v>
      </c>
      <c r="D218" s="918">
        <v>3468</v>
      </c>
      <c r="E218" s="928" t="s">
        <v>32</v>
      </c>
      <c r="F218" s="901" t="s">
        <v>1364</v>
      </c>
      <c r="G218" s="933">
        <v>86</v>
      </c>
      <c r="H218" s="946">
        <v>266</v>
      </c>
    </row>
    <row r="219" spans="1:8" x14ac:dyDescent="0.2">
      <c r="A219" s="917" t="s">
        <v>1389</v>
      </c>
      <c r="B219" s="917" t="s">
        <v>1390</v>
      </c>
      <c r="C219" s="918">
        <v>1</v>
      </c>
      <c r="D219" s="918">
        <v>1</v>
      </c>
      <c r="E219" s="928" t="s">
        <v>1365</v>
      </c>
      <c r="F219" s="901" t="s">
        <v>195</v>
      </c>
      <c r="G219" s="933">
        <v>34870593</v>
      </c>
      <c r="H219" s="946">
        <v>2441977</v>
      </c>
    </row>
    <row r="220" spans="1:8" x14ac:dyDescent="0.2">
      <c r="A220" s="917" t="s">
        <v>1336</v>
      </c>
      <c r="B220" s="917" t="s">
        <v>1337</v>
      </c>
      <c r="C220" s="918">
        <v>241174</v>
      </c>
      <c r="D220" s="918">
        <v>13529</v>
      </c>
      <c r="E220" s="928" t="s">
        <v>1381</v>
      </c>
      <c r="F220" s="901" t="s">
        <v>1382</v>
      </c>
      <c r="G220" s="933">
        <v>1</v>
      </c>
      <c r="H220" s="946">
        <v>6</v>
      </c>
    </row>
    <row r="221" spans="1:8" x14ac:dyDescent="0.2">
      <c r="A221" s="917" t="s">
        <v>1338</v>
      </c>
      <c r="B221" s="917" t="s">
        <v>1339</v>
      </c>
      <c r="C221" s="918">
        <v>11194166</v>
      </c>
      <c r="D221" s="918">
        <v>4220076</v>
      </c>
      <c r="E221" s="928" t="s">
        <v>1638</v>
      </c>
      <c r="F221" s="901" t="s">
        <v>1639</v>
      </c>
      <c r="G221" s="933">
        <v>26</v>
      </c>
      <c r="H221" s="946">
        <v>36</v>
      </c>
    </row>
    <row r="222" spans="1:8" x14ac:dyDescent="0.2">
      <c r="A222" s="917" t="s">
        <v>1613</v>
      </c>
      <c r="B222" s="917" t="s">
        <v>1614</v>
      </c>
      <c r="C222" s="918">
        <v>188</v>
      </c>
      <c r="D222" s="918">
        <v>53</v>
      </c>
      <c r="E222" s="928" t="s">
        <v>1366</v>
      </c>
      <c r="F222" s="901" t="s">
        <v>1367</v>
      </c>
      <c r="G222" s="933">
        <v>12324</v>
      </c>
      <c r="H222" s="946">
        <v>5271</v>
      </c>
    </row>
    <row r="223" spans="1:8" x14ac:dyDescent="0.2">
      <c r="A223" s="917" t="s">
        <v>274</v>
      </c>
      <c r="B223" s="917" t="s">
        <v>193</v>
      </c>
      <c r="C223" s="918">
        <v>320078188</v>
      </c>
      <c r="D223" s="918">
        <v>36341679</v>
      </c>
      <c r="E223" s="928" t="s">
        <v>1383</v>
      </c>
      <c r="F223" s="901" t="s">
        <v>1384</v>
      </c>
      <c r="G223" s="933">
        <v>145387</v>
      </c>
      <c r="H223" s="946">
        <v>37644</v>
      </c>
    </row>
    <row r="224" spans="1:8" x14ac:dyDescent="0.2">
      <c r="A224" s="917" t="s">
        <v>1340</v>
      </c>
      <c r="B224" s="917" t="s">
        <v>1341</v>
      </c>
      <c r="C224" s="918">
        <v>10923</v>
      </c>
      <c r="D224" s="918">
        <v>3046</v>
      </c>
      <c r="E224" s="928" t="s">
        <v>1368</v>
      </c>
      <c r="F224" s="901" t="s">
        <v>1369</v>
      </c>
      <c r="G224" s="933">
        <v>5460300</v>
      </c>
      <c r="H224" s="946">
        <v>369764</v>
      </c>
    </row>
    <row r="225" spans="1:8" x14ac:dyDescent="0.2">
      <c r="A225" s="917" t="s">
        <v>1342</v>
      </c>
      <c r="B225" s="917" t="s">
        <v>1343</v>
      </c>
      <c r="C225" s="918">
        <v>426</v>
      </c>
      <c r="D225" s="918">
        <v>1224</v>
      </c>
      <c r="E225" s="928" t="s">
        <v>1385</v>
      </c>
      <c r="F225" s="901" t="s">
        <v>1386</v>
      </c>
      <c r="G225" s="933">
        <v>86951</v>
      </c>
      <c r="H225" s="946">
        <v>25921</v>
      </c>
    </row>
    <row r="226" spans="1:8" x14ac:dyDescent="0.2">
      <c r="A226" s="917" t="s">
        <v>1344</v>
      </c>
      <c r="B226" s="917" t="s">
        <v>1345</v>
      </c>
      <c r="C226" s="918">
        <v>94693905</v>
      </c>
      <c r="D226" s="918">
        <v>24492152</v>
      </c>
      <c r="E226" s="928" t="s">
        <v>1370</v>
      </c>
      <c r="F226" s="901" t="s">
        <v>192</v>
      </c>
      <c r="G226" s="933">
        <v>379630867</v>
      </c>
      <c r="H226" s="946">
        <v>14151360</v>
      </c>
    </row>
    <row r="227" spans="1:8" x14ac:dyDescent="0.2">
      <c r="A227" s="917" t="s">
        <v>1346</v>
      </c>
      <c r="B227" s="917" t="s">
        <v>1347</v>
      </c>
      <c r="C227" s="918">
        <v>1041399</v>
      </c>
      <c r="D227" s="918">
        <v>207943</v>
      </c>
      <c r="E227" s="928" t="s">
        <v>1371</v>
      </c>
      <c r="F227" s="901" t="s">
        <v>1372</v>
      </c>
      <c r="G227" s="933">
        <v>153906</v>
      </c>
      <c r="H227" s="946">
        <v>23573</v>
      </c>
    </row>
    <row r="228" spans="1:8" x14ac:dyDescent="0.2">
      <c r="A228" s="917" t="s">
        <v>275</v>
      </c>
      <c r="B228" s="917" t="s">
        <v>194</v>
      </c>
      <c r="C228" s="918">
        <v>5005940055</v>
      </c>
      <c r="D228" s="918">
        <v>23260909</v>
      </c>
      <c r="E228" s="928" t="s">
        <v>1373</v>
      </c>
      <c r="F228" s="901" t="s">
        <v>209</v>
      </c>
      <c r="G228" s="933">
        <v>58252312</v>
      </c>
      <c r="H228" s="946">
        <v>11782117</v>
      </c>
    </row>
    <row r="229" spans="1:8" x14ac:dyDescent="0.2">
      <c r="A229" s="917" t="s">
        <v>1348</v>
      </c>
      <c r="B229" s="917" t="s">
        <v>1349</v>
      </c>
      <c r="C229" s="918">
        <v>490789</v>
      </c>
      <c r="D229" s="918">
        <v>53920</v>
      </c>
      <c r="E229" s="928" t="s">
        <v>1374</v>
      </c>
      <c r="F229" s="901" t="s">
        <v>1375</v>
      </c>
      <c r="G229" s="933">
        <v>134202</v>
      </c>
      <c r="H229" s="946">
        <v>41458</v>
      </c>
    </row>
    <row r="230" spans="1:8" x14ac:dyDescent="0.2">
      <c r="A230" s="917" t="s">
        <v>1350</v>
      </c>
      <c r="B230" s="917" t="s">
        <v>1351</v>
      </c>
      <c r="C230" s="918">
        <v>23191</v>
      </c>
      <c r="D230" s="918">
        <v>5414</v>
      </c>
      <c r="E230" s="928" t="s">
        <v>1376</v>
      </c>
      <c r="F230" s="901" t="s">
        <v>1377</v>
      </c>
      <c r="G230" s="933">
        <v>388641</v>
      </c>
      <c r="H230" s="946">
        <v>20946</v>
      </c>
    </row>
    <row r="231" spans="1:8" x14ac:dyDescent="0.2">
      <c r="A231" s="917" t="s">
        <v>276</v>
      </c>
      <c r="B231" s="917" t="s">
        <v>277</v>
      </c>
      <c r="C231" s="918">
        <v>432465520</v>
      </c>
      <c r="D231" s="918">
        <v>93179877</v>
      </c>
      <c r="E231" s="850"/>
      <c r="F231" s="847"/>
      <c r="G231" s="848"/>
      <c r="H231" s="849"/>
    </row>
    <row r="232" spans="1:8" x14ac:dyDescent="0.2">
      <c r="A232" s="917" t="s">
        <v>1352</v>
      </c>
      <c r="B232" s="917" t="s">
        <v>1353</v>
      </c>
      <c r="C232" s="918">
        <v>11057415</v>
      </c>
      <c r="D232" s="918">
        <v>329433</v>
      </c>
      <c r="E232" s="850"/>
      <c r="F232" s="847"/>
      <c r="G232" s="848"/>
      <c r="H232" s="849"/>
    </row>
    <row r="233" spans="1:8" x14ac:dyDescent="0.2">
      <c r="A233" s="917" t="s">
        <v>1354</v>
      </c>
      <c r="B233" s="917" t="s">
        <v>1355</v>
      </c>
      <c r="C233" s="918">
        <v>1650677</v>
      </c>
      <c r="D233" s="918">
        <v>162782</v>
      </c>
      <c r="E233" s="850"/>
      <c r="F233" s="847"/>
      <c r="G233" s="848"/>
      <c r="H233" s="849"/>
    </row>
    <row r="234" spans="1:8" ht="25.5" x14ac:dyDescent="0.2">
      <c r="A234" s="917" t="s">
        <v>1356</v>
      </c>
      <c r="B234" s="917" t="s">
        <v>1357</v>
      </c>
      <c r="C234" s="918">
        <v>128</v>
      </c>
      <c r="D234" s="918">
        <v>24554</v>
      </c>
      <c r="E234" s="850"/>
      <c r="F234" s="847"/>
      <c r="G234" s="848"/>
      <c r="H234" s="849"/>
    </row>
    <row r="235" spans="1:8" x14ac:dyDescent="0.2">
      <c r="A235" s="917" t="s">
        <v>1358</v>
      </c>
      <c r="B235" s="917" t="s">
        <v>1359</v>
      </c>
      <c r="C235" s="918">
        <v>6</v>
      </c>
      <c r="D235" s="918">
        <v>6</v>
      </c>
      <c r="E235" s="850"/>
      <c r="F235" s="847"/>
      <c r="G235" s="848"/>
      <c r="H235" s="849"/>
    </row>
    <row r="236" spans="1:8" ht="25.5" x14ac:dyDescent="0.2">
      <c r="A236" s="917" t="s">
        <v>1360</v>
      </c>
      <c r="B236" s="917" t="s">
        <v>1361</v>
      </c>
      <c r="C236" s="918">
        <v>455084</v>
      </c>
      <c r="D236" s="918">
        <v>109254</v>
      </c>
      <c r="E236" s="850"/>
      <c r="F236" s="847"/>
      <c r="G236" s="848"/>
      <c r="H236" s="849"/>
    </row>
    <row r="237" spans="1:8" x14ac:dyDescent="0.2">
      <c r="A237" s="917" t="s">
        <v>1362</v>
      </c>
      <c r="B237" s="917" t="s">
        <v>1363</v>
      </c>
      <c r="C237" s="918">
        <v>1713</v>
      </c>
      <c r="D237" s="918">
        <v>2199</v>
      </c>
      <c r="E237" s="850"/>
      <c r="F237" s="847"/>
      <c r="G237" s="848"/>
      <c r="H237" s="849"/>
    </row>
    <row r="238" spans="1:8" x14ac:dyDescent="0.2">
      <c r="A238" s="917" t="s">
        <v>32</v>
      </c>
      <c r="B238" s="917" t="s">
        <v>1364</v>
      </c>
      <c r="C238" s="918">
        <v>98985</v>
      </c>
      <c r="D238" s="918">
        <v>9477</v>
      </c>
      <c r="E238" s="850"/>
      <c r="F238" s="847"/>
      <c r="G238" s="848"/>
      <c r="H238" s="849"/>
    </row>
    <row r="239" spans="1:8" x14ac:dyDescent="0.2">
      <c r="A239" s="917" t="s">
        <v>1365</v>
      </c>
      <c r="B239" s="917" t="s">
        <v>195</v>
      </c>
      <c r="C239" s="918">
        <v>78998596</v>
      </c>
      <c r="D239" s="918">
        <v>21757105</v>
      </c>
      <c r="E239" s="850"/>
      <c r="F239" s="847"/>
      <c r="G239" s="848"/>
      <c r="H239" s="849"/>
    </row>
    <row r="240" spans="1:8" x14ac:dyDescent="0.2">
      <c r="A240" s="917" t="s">
        <v>1381</v>
      </c>
      <c r="B240" s="917" t="s">
        <v>1382</v>
      </c>
      <c r="C240" s="918">
        <v>2</v>
      </c>
      <c r="D240" s="918">
        <v>35</v>
      </c>
      <c r="E240" s="850"/>
      <c r="F240" s="847"/>
      <c r="G240" s="848"/>
      <c r="H240" s="849"/>
    </row>
    <row r="241" spans="1:8" x14ac:dyDescent="0.2">
      <c r="A241" s="917" t="s">
        <v>1638</v>
      </c>
      <c r="B241" s="917" t="s">
        <v>1639</v>
      </c>
      <c r="C241" s="918">
        <v>5</v>
      </c>
      <c r="D241" s="918">
        <v>36</v>
      </c>
      <c r="E241" s="850"/>
      <c r="F241" s="847"/>
      <c r="G241" s="848"/>
      <c r="H241" s="849"/>
    </row>
    <row r="242" spans="1:8" x14ac:dyDescent="0.2">
      <c r="A242" s="917" t="s">
        <v>1366</v>
      </c>
      <c r="B242" s="917" t="s">
        <v>1367</v>
      </c>
      <c r="C242" s="918">
        <v>439</v>
      </c>
      <c r="D242" s="918">
        <v>170</v>
      </c>
      <c r="E242" s="850"/>
      <c r="F242" s="847"/>
      <c r="G242" s="848"/>
      <c r="H242" s="849"/>
    </row>
    <row r="243" spans="1:8" x14ac:dyDescent="0.2">
      <c r="A243" s="917" t="s">
        <v>1383</v>
      </c>
      <c r="B243" s="917" t="s">
        <v>1384</v>
      </c>
      <c r="C243" s="918">
        <v>18050</v>
      </c>
      <c r="D243" s="918">
        <v>278</v>
      </c>
      <c r="E243" s="850"/>
      <c r="F243" s="847"/>
      <c r="G243" s="848"/>
      <c r="H243" s="849"/>
    </row>
    <row r="244" spans="1:8" x14ac:dyDescent="0.2">
      <c r="A244" s="917" t="s">
        <v>1368</v>
      </c>
      <c r="B244" s="917" t="s">
        <v>1369</v>
      </c>
      <c r="C244" s="918">
        <v>256730</v>
      </c>
      <c r="D244" s="918">
        <v>16212</v>
      </c>
      <c r="E244" s="850"/>
      <c r="F244" s="847"/>
      <c r="G244" s="848"/>
      <c r="H244" s="849"/>
    </row>
    <row r="245" spans="1:8" x14ac:dyDescent="0.2">
      <c r="A245" s="917" t="s">
        <v>1370</v>
      </c>
      <c r="B245" s="917" t="s">
        <v>192</v>
      </c>
      <c r="C245" s="918">
        <v>137685069</v>
      </c>
      <c r="D245" s="918">
        <v>8654140</v>
      </c>
      <c r="E245" s="850"/>
      <c r="F245" s="847"/>
      <c r="G245" s="848"/>
      <c r="H245" s="849"/>
    </row>
    <row r="246" spans="1:8" x14ac:dyDescent="0.2">
      <c r="A246" s="917" t="s">
        <v>1371</v>
      </c>
      <c r="B246" s="917" t="s">
        <v>1372</v>
      </c>
      <c r="C246" s="918">
        <v>1497</v>
      </c>
      <c r="D246" s="918">
        <v>332</v>
      </c>
      <c r="E246" s="850"/>
      <c r="F246" s="847"/>
      <c r="G246" s="848"/>
      <c r="H246" s="849"/>
    </row>
    <row r="247" spans="1:8" x14ac:dyDescent="0.2">
      <c r="A247" s="917" t="s">
        <v>1603</v>
      </c>
      <c r="B247" s="917" t="s">
        <v>1604</v>
      </c>
      <c r="C247" s="918">
        <v>654</v>
      </c>
      <c r="D247" s="918">
        <v>356</v>
      </c>
      <c r="E247" s="850"/>
      <c r="F247" s="847"/>
      <c r="G247" s="848"/>
      <c r="H247" s="849"/>
    </row>
    <row r="248" spans="1:8" x14ac:dyDescent="0.2">
      <c r="A248" s="917" t="s">
        <v>1373</v>
      </c>
      <c r="B248" s="917" t="s">
        <v>209</v>
      </c>
      <c r="C248" s="918">
        <v>66392897</v>
      </c>
      <c r="D248" s="918">
        <v>7718806</v>
      </c>
      <c r="E248" s="850"/>
      <c r="F248" s="847"/>
      <c r="G248" s="848"/>
      <c r="H248" s="849"/>
    </row>
    <row r="249" spans="1:8" x14ac:dyDescent="0.2">
      <c r="A249" s="917" t="s">
        <v>1374</v>
      </c>
      <c r="B249" s="917" t="s">
        <v>1375</v>
      </c>
      <c r="C249" s="918">
        <v>24302</v>
      </c>
      <c r="D249" s="918">
        <v>4516</v>
      </c>
      <c r="E249" s="801"/>
      <c r="F249" s="800"/>
      <c r="G249" s="802"/>
      <c r="H249" s="803"/>
    </row>
    <row r="250" spans="1:8" x14ac:dyDescent="0.2">
      <c r="A250" s="917" t="s">
        <v>1376</v>
      </c>
      <c r="B250" s="917" t="s">
        <v>1377</v>
      </c>
      <c r="C250" s="918">
        <v>1371586</v>
      </c>
      <c r="D250" s="918">
        <v>50318</v>
      </c>
      <c r="E250" s="801"/>
      <c r="F250" s="800"/>
      <c r="G250" s="802"/>
      <c r="H250" s="803"/>
    </row>
    <row r="251" spans="1:8" x14ac:dyDescent="0.2">
      <c r="A251" s="801"/>
      <c r="B251" s="800"/>
      <c r="C251" s="802"/>
      <c r="D251" s="803"/>
      <c r="E251" s="801"/>
      <c r="F251" s="800"/>
      <c r="G251" s="802"/>
      <c r="H251" s="803"/>
    </row>
    <row r="252" spans="1:8" x14ac:dyDescent="0.2">
      <c r="A252" s="801"/>
      <c r="B252" s="800"/>
      <c r="C252" s="802"/>
      <c r="D252" s="803"/>
      <c r="E252" s="801"/>
      <c r="F252" s="800"/>
      <c r="G252" s="802"/>
      <c r="H252" s="803"/>
    </row>
    <row r="253" spans="1:8" x14ac:dyDescent="0.2">
      <c r="A253" s="801"/>
      <c r="B253" s="800"/>
      <c r="C253" s="802"/>
      <c r="D253" s="803"/>
      <c r="E253" s="801"/>
      <c r="F253" s="800"/>
      <c r="G253" s="802"/>
      <c r="H253" s="803"/>
    </row>
    <row r="254" spans="1:8" x14ac:dyDescent="0.2">
      <c r="A254" s="801"/>
      <c r="B254" s="800"/>
      <c r="C254" s="802"/>
      <c r="D254" s="803"/>
      <c r="E254" s="801"/>
      <c r="F254" s="800"/>
      <c r="G254" s="802"/>
      <c r="H254" s="803"/>
    </row>
    <row r="255" spans="1:8" x14ac:dyDescent="0.2">
      <c r="A255" s="801"/>
      <c r="B255" s="800"/>
      <c r="C255" s="802"/>
      <c r="D255" s="803"/>
      <c r="E255" s="801"/>
      <c r="F255" s="800"/>
      <c r="G255" s="802"/>
      <c r="H255" s="803"/>
    </row>
    <row r="256" spans="1:8" x14ac:dyDescent="0.2">
      <c r="A256" s="801"/>
      <c r="B256" s="800"/>
      <c r="C256" s="802"/>
      <c r="D256" s="803"/>
      <c r="E256" s="801"/>
      <c r="F256" s="800"/>
      <c r="G256" s="802"/>
      <c r="H256" s="803"/>
    </row>
    <row r="257" spans="1:8" x14ac:dyDescent="0.2">
      <c r="A257" s="801"/>
      <c r="B257" s="800"/>
      <c r="C257" s="802"/>
      <c r="D257" s="803"/>
      <c r="E257" s="801"/>
      <c r="F257" s="800"/>
      <c r="G257" s="802"/>
      <c r="H257" s="803"/>
    </row>
    <row r="258" spans="1:8" x14ac:dyDescent="0.2">
      <c r="A258" s="801"/>
      <c r="B258" s="800"/>
      <c r="C258" s="802"/>
      <c r="D258" s="803"/>
      <c r="E258" s="801"/>
      <c r="F258" s="800"/>
      <c r="G258" s="802"/>
      <c r="H258" s="803"/>
    </row>
    <row r="259" spans="1:8" ht="13.5" thickBot="1" x14ac:dyDescent="0.25">
      <c r="A259" s="807"/>
      <c r="B259" s="808"/>
      <c r="C259" s="808"/>
      <c r="D259" s="809"/>
      <c r="E259" s="807"/>
      <c r="F259" s="808"/>
      <c r="G259" s="808"/>
      <c r="H259" s="809"/>
    </row>
    <row r="260" spans="1:8" x14ac:dyDescent="0.2">
      <c r="A260" s="810"/>
      <c r="B260" s="810"/>
      <c r="C260" s="810"/>
      <c r="D260" s="810"/>
      <c r="E260" s="810"/>
      <c r="F260" s="810"/>
      <c r="G260" s="810"/>
      <c r="H260" s="810"/>
    </row>
    <row r="261" spans="1:8" x14ac:dyDescent="0.2">
      <c r="A261" s="810"/>
      <c r="B261" s="810"/>
      <c r="C261" s="810"/>
      <c r="D261" s="810"/>
      <c r="E261" s="810"/>
      <c r="F261" s="810"/>
      <c r="G261" s="810"/>
      <c r="H261" s="810"/>
    </row>
    <row r="262" spans="1:8" x14ac:dyDescent="0.2">
      <c r="A262" s="811" t="s">
        <v>287</v>
      </c>
      <c r="B262" s="810"/>
      <c r="C262" s="810"/>
      <c r="D262" s="810"/>
      <c r="E262" s="810"/>
      <c r="F262" s="810"/>
      <c r="G262" s="810"/>
      <c r="H262" s="810"/>
    </row>
    <row r="263" spans="1:8" ht="26.25" x14ac:dyDescent="0.25">
      <c r="A263" s="991" t="s">
        <v>244</v>
      </c>
      <c r="B263" s="992" t="s">
        <v>245</v>
      </c>
      <c r="C263" s="989"/>
      <c r="D263" s="989"/>
      <c r="E263" s="963" t="s">
        <v>244</v>
      </c>
      <c r="F263" s="959" t="s">
        <v>245</v>
      </c>
      <c r="G263" s="959"/>
      <c r="H263" s="959"/>
    </row>
    <row r="264" spans="1:8" ht="26.25" x14ac:dyDescent="0.25">
      <c r="A264" s="991" t="s">
        <v>246</v>
      </c>
      <c r="B264" s="992" t="s">
        <v>248</v>
      </c>
      <c r="C264" s="989"/>
      <c r="D264" s="989"/>
      <c r="E264" s="963" t="s">
        <v>246</v>
      </c>
      <c r="F264" s="959" t="s">
        <v>247</v>
      </c>
      <c r="G264" s="959"/>
      <c r="H264" s="959"/>
    </row>
    <row r="265" spans="1:8" ht="15" x14ac:dyDescent="0.25">
      <c r="A265" s="991" t="s">
        <v>249</v>
      </c>
      <c r="B265" s="992" t="s">
        <v>1694</v>
      </c>
      <c r="C265" s="989"/>
      <c r="D265" s="989"/>
      <c r="E265" s="963" t="s">
        <v>249</v>
      </c>
      <c r="F265" s="959" t="s">
        <v>1694</v>
      </c>
      <c r="G265" s="959"/>
      <c r="H265" s="959"/>
    </row>
    <row r="266" spans="1:8" ht="39" x14ac:dyDescent="0.25">
      <c r="A266" s="991" t="s">
        <v>282</v>
      </c>
      <c r="B266" s="993" t="s">
        <v>283</v>
      </c>
      <c r="C266" s="989"/>
      <c r="D266" s="989"/>
      <c r="E266" s="955" t="s">
        <v>282</v>
      </c>
      <c r="F266" s="959" t="s">
        <v>283</v>
      </c>
      <c r="G266" s="959"/>
      <c r="H266" s="959"/>
    </row>
    <row r="267" spans="1:8" ht="15" x14ac:dyDescent="0.25">
      <c r="A267" s="990"/>
      <c r="B267" s="989"/>
      <c r="C267" s="989"/>
      <c r="D267" s="989"/>
      <c r="E267" s="959"/>
      <c r="F267" s="959"/>
      <c r="G267" s="959"/>
      <c r="H267" s="959"/>
    </row>
    <row r="268" spans="1:8" ht="15" x14ac:dyDescent="0.25">
      <c r="A268" s="990"/>
      <c r="B268" s="989"/>
      <c r="C268" s="989"/>
      <c r="D268" s="989"/>
      <c r="E268" s="959"/>
      <c r="F268" s="959"/>
      <c r="G268" s="959"/>
      <c r="H268" s="959"/>
    </row>
    <row r="269" spans="1:8" ht="15" x14ac:dyDescent="0.2">
      <c r="A269" s="1022" t="s">
        <v>250</v>
      </c>
      <c r="B269" s="1022" t="s">
        <v>251</v>
      </c>
      <c r="C269" s="1022" t="s">
        <v>284</v>
      </c>
      <c r="D269" s="1022" t="s">
        <v>252</v>
      </c>
      <c r="E269" s="1018" t="s">
        <v>250</v>
      </c>
      <c r="F269" s="1018" t="s">
        <v>251</v>
      </c>
      <c r="G269" s="1018" t="s">
        <v>284</v>
      </c>
      <c r="H269" s="1018" t="s">
        <v>252</v>
      </c>
    </row>
    <row r="270" spans="1:8" ht="15" x14ac:dyDescent="0.2">
      <c r="A270" s="1020" t="s">
        <v>982</v>
      </c>
      <c r="B270" s="1023" t="s">
        <v>983</v>
      </c>
      <c r="C270" s="1025">
        <v>19451</v>
      </c>
      <c r="D270" s="1025">
        <v>5512</v>
      </c>
      <c r="E270" s="1019" t="s">
        <v>982</v>
      </c>
      <c r="F270" s="1024" t="s">
        <v>983</v>
      </c>
      <c r="G270" s="1021">
        <v>92270</v>
      </c>
      <c r="H270" s="1021">
        <v>61012</v>
      </c>
    </row>
    <row r="271" spans="1:8" ht="15" x14ac:dyDescent="0.2">
      <c r="A271" s="1020" t="s">
        <v>984</v>
      </c>
      <c r="B271" s="1023" t="s">
        <v>985</v>
      </c>
      <c r="C271" s="1025">
        <v>32417970</v>
      </c>
      <c r="D271" s="1025">
        <v>2283199</v>
      </c>
      <c r="E271" s="1019" t="s">
        <v>984</v>
      </c>
      <c r="F271" s="1024" t="s">
        <v>985</v>
      </c>
      <c r="G271" s="1021">
        <v>85322527</v>
      </c>
      <c r="H271" s="1021">
        <v>15905336</v>
      </c>
    </row>
    <row r="272" spans="1:8" ht="15" x14ac:dyDescent="0.2">
      <c r="A272" s="1020" t="s">
        <v>986</v>
      </c>
      <c r="B272" s="1023" t="s">
        <v>987</v>
      </c>
      <c r="C272" s="1025">
        <v>39637</v>
      </c>
      <c r="D272" s="1025">
        <v>3414</v>
      </c>
      <c r="E272" s="1019" t="s">
        <v>986</v>
      </c>
      <c r="F272" s="1024" t="s">
        <v>987</v>
      </c>
      <c r="G272" s="1021">
        <v>2353653</v>
      </c>
      <c r="H272" s="1021">
        <v>384101</v>
      </c>
    </row>
    <row r="273" spans="1:8" ht="15" x14ac:dyDescent="0.2">
      <c r="A273" s="1020" t="s">
        <v>988</v>
      </c>
      <c r="B273" s="1023" t="s">
        <v>989</v>
      </c>
      <c r="C273" s="1025">
        <v>20324</v>
      </c>
      <c r="D273" s="1025">
        <v>2825</v>
      </c>
      <c r="E273" s="1019" t="s">
        <v>988</v>
      </c>
      <c r="F273" s="1024" t="s">
        <v>989</v>
      </c>
      <c r="G273" s="1026">
        <v>697</v>
      </c>
      <c r="H273" s="1026">
        <v>545</v>
      </c>
    </row>
    <row r="274" spans="1:8" ht="15" x14ac:dyDescent="0.2">
      <c r="A274" s="1020" t="s">
        <v>990</v>
      </c>
      <c r="B274" s="1023" t="s">
        <v>991</v>
      </c>
      <c r="C274" s="1025">
        <v>4083</v>
      </c>
      <c r="D274" s="1025">
        <v>1926</v>
      </c>
      <c r="E274" s="1019" t="s">
        <v>990</v>
      </c>
      <c r="F274" s="1024" t="s">
        <v>991</v>
      </c>
      <c r="G274" s="1021">
        <v>24221</v>
      </c>
      <c r="H274" s="1021">
        <v>2914</v>
      </c>
    </row>
    <row r="275" spans="1:8" ht="15" x14ac:dyDescent="0.2">
      <c r="A275" s="1020" t="s">
        <v>992</v>
      </c>
      <c r="B275" s="1023" t="s">
        <v>993</v>
      </c>
      <c r="C275" s="1025">
        <v>7414205</v>
      </c>
      <c r="D275" s="1025">
        <v>1043259</v>
      </c>
      <c r="E275" s="1019" t="s">
        <v>992</v>
      </c>
      <c r="F275" s="1024" t="s">
        <v>993</v>
      </c>
      <c r="G275" s="1021">
        <v>13165325</v>
      </c>
      <c r="H275" s="1021">
        <v>1372691</v>
      </c>
    </row>
    <row r="276" spans="1:8" ht="15" x14ac:dyDescent="0.2">
      <c r="A276" s="1020" t="s">
        <v>994</v>
      </c>
      <c r="B276" s="1023" t="s">
        <v>995</v>
      </c>
      <c r="C276" s="1025">
        <v>531671</v>
      </c>
      <c r="D276" s="1025">
        <v>99317</v>
      </c>
      <c r="E276" s="1019" t="s">
        <v>994</v>
      </c>
      <c r="F276" s="1024" t="s">
        <v>995</v>
      </c>
      <c r="G276" s="1021">
        <v>3634167</v>
      </c>
      <c r="H276" s="1021">
        <v>1601386</v>
      </c>
    </row>
    <row r="277" spans="1:8" ht="15" x14ac:dyDescent="0.2">
      <c r="A277" s="1020" t="s">
        <v>996</v>
      </c>
      <c r="B277" s="1023" t="s">
        <v>197</v>
      </c>
      <c r="C277" s="1017">
        <v>2</v>
      </c>
      <c r="D277" s="1017">
        <v>1</v>
      </c>
      <c r="E277" s="1019" t="s">
        <v>996</v>
      </c>
      <c r="F277" s="1024" t="s">
        <v>197</v>
      </c>
      <c r="G277" s="1021">
        <v>358764</v>
      </c>
      <c r="H277" s="1021">
        <v>84839</v>
      </c>
    </row>
    <row r="278" spans="1:8" ht="15" x14ac:dyDescent="0.2">
      <c r="A278" s="1020" t="s">
        <v>997</v>
      </c>
      <c r="B278" s="1023" t="s">
        <v>198</v>
      </c>
      <c r="C278" s="1025">
        <v>22979581</v>
      </c>
      <c r="D278" s="1025">
        <v>1851164</v>
      </c>
      <c r="E278" s="1019" t="s">
        <v>1601</v>
      </c>
      <c r="F278" s="1024" t="s">
        <v>1602</v>
      </c>
      <c r="G278" s="1021">
        <v>66779</v>
      </c>
      <c r="H278" s="1021">
        <v>9032</v>
      </c>
    </row>
    <row r="279" spans="1:8" ht="15" x14ac:dyDescent="0.2">
      <c r="A279" s="1020" t="s">
        <v>998</v>
      </c>
      <c r="B279" s="1023" t="s">
        <v>999</v>
      </c>
      <c r="C279" s="1025">
        <v>1106</v>
      </c>
      <c r="D279" s="1017">
        <v>576</v>
      </c>
      <c r="E279" s="1019" t="s">
        <v>997</v>
      </c>
      <c r="F279" s="1024" t="s">
        <v>198</v>
      </c>
      <c r="G279" s="1021">
        <v>10980847</v>
      </c>
      <c r="H279" s="1021">
        <v>1664293</v>
      </c>
    </row>
    <row r="280" spans="1:8" ht="15" x14ac:dyDescent="0.2">
      <c r="A280" s="1020" t="s">
        <v>1000</v>
      </c>
      <c r="B280" s="1023" t="s">
        <v>1001</v>
      </c>
      <c r="C280" s="1025">
        <v>3287052817</v>
      </c>
      <c r="D280" s="1025">
        <v>118157465</v>
      </c>
      <c r="E280" s="1019" t="s">
        <v>1000</v>
      </c>
      <c r="F280" s="1024" t="s">
        <v>1001</v>
      </c>
      <c r="G280" s="1021">
        <v>9249352307</v>
      </c>
      <c r="H280" s="1021">
        <v>196251592</v>
      </c>
    </row>
    <row r="281" spans="1:8" ht="15" x14ac:dyDescent="0.2">
      <c r="A281" s="1020" t="s">
        <v>1002</v>
      </c>
      <c r="B281" s="1023" t="s">
        <v>199</v>
      </c>
      <c r="C281" s="1025">
        <v>39414133</v>
      </c>
      <c r="D281" s="1025">
        <v>4277949</v>
      </c>
      <c r="E281" s="1019" t="s">
        <v>1002</v>
      </c>
      <c r="F281" s="1024" t="s">
        <v>199</v>
      </c>
      <c r="G281" s="1021">
        <v>93170939</v>
      </c>
      <c r="H281" s="1021">
        <v>9505217</v>
      </c>
    </row>
    <row r="282" spans="1:8" ht="15" x14ac:dyDescent="0.2">
      <c r="A282" s="1020" t="s">
        <v>1003</v>
      </c>
      <c r="B282" s="1023" t="s">
        <v>1004</v>
      </c>
      <c r="C282" s="1017">
        <v>26</v>
      </c>
      <c r="D282" s="1017">
        <v>25</v>
      </c>
      <c r="E282" s="1019" t="s">
        <v>1003</v>
      </c>
      <c r="F282" s="1024" t="s">
        <v>1004</v>
      </c>
      <c r="G282" s="1021">
        <v>2708</v>
      </c>
      <c r="H282" s="1021">
        <v>1337</v>
      </c>
    </row>
    <row r="283" spans="1:8" ht="15" x14ac:dyDescent="0.2">
      <c r="A283" s="1020" t="s">
        <v>1005</v>
      </c>
      <c r="B283" s="1023" t="s">
        <v>200</v>
      </c>
      <c r="C283" s="1025">
        <v>2183729550</v>
      </c>
      <c r="D283" s="1025">
        <v>26801416</v>
      </c>
      <c r="E283" s="1019" t="s">
        <v>1005</v>
      </c>
      <c r="F283" s="1024" t="s">
        <v>200</v>
      </c>
      <c r="G283" s="1021">
        <v>32057840</v>
      </c>
      <c r="H283" s="1021">
        <v>1607122</v>
      </c>
    </row>
    <row r="284" spans="1:8" ht="15" x14ac:dyDescent="0.2">
      <c r="A284" s="1020" t="s">
        <v>1006</v>
      </c>
      <c r="B284" s="1023" t="s">
        <v>1007</v>
      </c>
      <c r="C284" s="1025">
        <v>83797450</v>
      </c>
      <c r="D284" s="1025">
        <v>3194071</v>
      </c>
      <c r="E284" s="1019" t="s">
        <v>1006</v>
      </c>
      <c r="F284" s="1024" t="s">
        <v>1007</v>
      </c>
      <c r="G284" s="1021">
        <v>125071598</v>
      </c>
      <c r="H284" s="1021">
        <v>3923129</v>
      </c>
    </row>
    <row r="285" spans="1:8" ht="15" x14ac:dyDescent="0.2">
      <c r="A285" s="1020" t="s">
        <v>1008</v>
      </c>
      <c r="B285" s="1023" t="s">
        <v>1009</v>
      </c>
      <c r="C285" s="1025">
        <v>235899</v>
      </c>
      <c r="D285" s="1025">
        <v>19959</v>
      </c>
      <c r="E285" s="1019" t="s">
        <v>1008</v>
      </c>
      <c r="F285" s="1024" t="s">
        <v>1009</v>
      </c>
      <c r="G285" s="1021">
        <v>2902</v>
      </c>
      <c r="H285" s="1021">
        <v>1497</v>
      </c>
    </row>
    <row r="286" spans="1:8" ht="15" x14ac:dyDescent="0.2">
      <c r="A286" s="1020" t="s">
        <v>1010</v>
      </c>
      <c r="B286" s="1023" t="s">
        <v>1011</v>
      </c>
      <c r="C286" s="1025">
        <v>36157230</v>
      </c>
      <c r="D286" s="1025">
        <v>12329107</v>
      </c>
      <c r="E286" s="1019" t="s">
        <v>1010</v>
      </c>
      <c r="F286" s="1024" t="s">
        <v>1011</v>
      </c>
      <c r="G286" s="1021">
        <v>18493650</v>
      </c>
      <c r="H286" s="1021">
        <v>1178521</v>
      </c>
    </row>
    <row r="287" spans="1:8" ht="15" x14ac:dyDescent="0.2">
      <c r="A287" s="1020" t="s">
        <v>1012</v>
      </c>
      <c r="B287" s="1023" t="s">
        <v>1013</v>
      </c>
      <c r="C287" s="1025">
        <v>957394538</v>
      </c>
      <c r="D287" s="1025">
        <v>61840013</v>
      </c>
      <c r="E287" s="1019" t="s">
        <v>1012</v>
      </c>
      <c r="F287" s="1024" t="s">
        <v>1013</v>
      </c>
      <c r="G287" s="1021">
        <v>798053590</v>
      </c>
      <c r="H287" s="1021">
        <v>93910360</v>
      </c>
    </row>
    <row r="288" spans="1:8" ht="15" x14ac:dyDescent="0.2">
      <c r="A288" s="1020" t="s">
        <v>1014</v>
      </c>
      <c r="B288" s="1023" t="s">
        <v>1015</v>
      </c>
      <c r="C288" s="1025">
        <v>55301</v>
      </c>
      <c r="D288" s="1025">
        <v>8985</v>
      </c>
      <c r="E288" s="1019" t="s">
        <v>1014</v>
      </c>
      <c r="F288" s="1024" t="s">
        <v>1015</v>
      </c>
      <c r="G288" s="1021">
        <v>832699</v>
      </c>
      <c r="H288" s="1021">
        <v>79629</v>
      </c>
    </row>
    <row r="289" spans="1:8" ht="15" x14ac:dyDescent="0.2">
      <c r="A289" s="1020" t="s">
        <v>1016</v>
      </c>
      <c r="B289" s="1023" t="s">
        <v>1017</v>
      </c>
      <c r="C289" s="1025">
        <v>146258192</v>
      </c>
      <c r="D289" s="1025">
        <v>17185982</v>
      </c>
      <c r="E289" s="1019" t="s">
        <v>1016</v>
      </c>
      <c r="F289" s="1024" t="s">
        <v>1017</v>
      </c>
      <c r="G289" s="1021">
        <v>189739101</v>
      </c>
      <c r="H289" s="1021">
        <v>21706183</v>
      </c>
    </row>
    <row r="290" spans="1:8" ht="15" x14ac:dyDescent="0.2">
      <c r="A290" s="1020" t="s">
        <v>1018</v>
      </c>
      <c r="B290" s="1023" t="s">
        <v>1019</v>
      </c>
      <c r="C290" s="1025">
        <v>7206324</v>
      </c>
      <c r="D290" s="1025">
        <v>381405</v>
      </c>
      <c r="E290" s="1019" t="s">
        <v>1018</v>
      </c>
      <c r="F290" s="1024" t="s">
        <v>1019</v>
      </c>
      <c r="G290" s="1021">
        <v>3881306</v>
      </c>
      <c r="H290" s="1021">
        <v>734176</v>
      </c>
    </row>
    <row r="291" spans="1:8" ht="15" x14ac:dyDescent="0.2">
      <c r="A291" s="1020" t="s">
        <v>1020</v>
      </c>
      <c r="B291" s="1023" t="s">
        <v>1021</v>
      </c>
      <c r="C291" s="1025">
        <v>6740</v>
      </c>
      <c r="D291" s="1025">
        <v>1046</v>
      </c>
      <c r="E291" s="1019" t="s">
        <v>1020</v>
      </c>
      <c r="F291" s="1024" t="s">
        <v>1021</v>
      </c>
      <c r="G291" s="1021">
        <v>551219</v>
      </c>
      <c r="H291" s="1021">
        <v>5507</v>
      </c>
    </row>
    <row r="292" spans="1:8" ht="15" x14ac:dyDescent="0.2">
      <c r="A292" s="1020" t="s">
        <v>1022</v>
      </c>
      <c r="B292" s="1023" t="s">
        <v>1023</v>
      </c>
      <c r="C292" s="1025">
        <v>19652</v>
      </c>
      <c r="D292" s="1025">
        <v>2075</v>
      </c>
      <c r="E292" s="1019" t="s">
        <v>1022</v>
      </c>
      <c r="F292" s="1024" t="s">
        <v>1023</v>
      </c>
      <c r="G292" s="1021">
        <v>748186</v>
      </c>
      <c r="H292" s="1021">
        <v>44735</v>
      </c>
    </row>
    <row r="293" spans="1:8" ht="15" x14ac:dyDescent="0.2">
      <c r="A293" s="1020" t="s">
        <v>1024</v>
      </c>
      <c r="B293" s="1023" t="s">
        <v>1025</v>
      </c>
      <c r="C293" s="1025">
        <v>16613</v>
      </c>
      <c r="D293" s="1025">
        <v>2286</v>
      </c>
      <c r="E293" s="1019" t="s">
        <v>1024</v>
      </c>
      <c r="F293" s="1024" t="s">
        <v>1025</v>
      </c>
      <c r="G293" s="1021">
        <v>8463</v>
      </c>
      <c r="H293" s="1026">
        <v>680</v>
      </c>
    </row>
    <row r="294" spans="1:8" ht="15" x14ac:dyDescent="0.2">
      <c r="A294" s="1020" t="s">
        <v>1026</v>
      </c>
      <c r="B294" s="1023" t="s">
        <v>1027</v>
      </c>
      <c r="C294" s="1025">
        <v>3761</v>
      </c>
      <c r="D294" s="1025">
        <v>2995</v>
      </c>
      <c r="E294" s="1019" t="s">
        <v>1026</v>
      </c>
      <c r="F294" s="1024" t="s">
        <v>1027</v>
      </c>
      <c r="G294" s="1021">
        <v>10889</v>
      </c>
      <c r="H294" s="1021">
        <v>1171</v>
      </c>
    </row>
    <row r="295" spans="1:8" ht="15" x14ac:dyDescent="0.2">
      <c r="A295" s="1020" t="s">
        <v>1028</v>
      </c>
      <c r="B295" s="1023" t="s">
        <v>1029</v>
      </c>
      <c r="C295" s="1017">
        <v>132</v>
      </c>
      <c r="D295" s="1017">
        <v>139</v>
      </c>
      <c r="E295" s="1019" t="s">
        <v>1028</v>
      </c>
      <c r="F295" s="1024" t="s">
        <v>1029</v>
      </c>
      <c r="G295" s="1021">
        <v>74634</v>
      </c>
      <c r="H295" s="1021">
        <v>12826</v>
      </c>
    </row>
    <row r="296" spans="1:8" ht="15" x14ac:dyDescent="0.2">
      <c r="A296" s="1020" t="s">
        <v>1030</v>
      </c>
      <c r="B296" s="1023" t="s">
        <v>1031</v>
      </c>
      <c r="C296" s="1025">
        <v>319435</v>
      </c>
      <c r="D296" s="1025">
        <v>46175</v>
      </c>
      <c r="E296" s="1019" t="s">
        <v>1030</v>
      </c>
      <c r="F296" s="1024" t="s">
        <v>1031</v>
      </c>
      <c r="G296" s="1021">
        <v>1330430</v>
      </c>
      <c r="H296" s="1021">
        <v>127553</v>
      </c>
    </row>
    <row r="297" spans="1:8" ht="15" x14ac:dyDescent="0.2">
      <c r="A297" s="1020" t="s">
        <v>1607</v>
      </c>
      <c r="B297" s="1023" t="s">
        <v>1608</v>
      </c>
      <c r="C297" s="1017">
        <v>16</v>
      </c>
      <c r="D297" s="1017">
        <v>7</v>
      </c>
      <c r="E297" s="1019" t="s">
        <v>1607</v>
      </c>
      <c r="F297" s="1024" t="s">
        <v>1608</v>
      </c>
      <c r="G297" s="1021">
        <v>5447</v>
      </c>
      <c r="H297" s="1026">
        <v>797</v>
      </c>
    </row>
    <row r="298" spans="1:8" ht="15" x14ac:dyDescent="0.2">
      <c r="A298" s="1020" t="s">
        <v>264</v>
      </c>
      <c r="B298" s="1023" t="s">
        <v>186</v>
      </c>
      <c r="C298" s="1025">
        <v>509406826</v>
      </c>
      <c r="D298" s="1025">
        <v>8040030</v>
      </c>
      <c r="E298" s="1019" t="s">
        <v>264</v>
      </c>
      <c r="F298" s="1024" t="s">
        <v>186</v>
      </c>
      <c r="G298" s="1021">
        <v>53559844</v>
      </c>
      <c r="H298" s="1021">
        <v>7465359</v>
      </c>
    </row>
    <row r="299" spans="1:8" ht="15" x14ac:dyDescent="0.2">
      <c r="A299" s="1020" t="s">
        <v>1032</v>
      </c>
      <c r="B299" s="1023" t="s">
        <v>1033</v>
      </c>
      <c r="C299" s="1025">
        <v>19848</v>
      </c>
      <c r="D299" s="1025">
        <v>5859</v>
      </c>
      <c r="E299" s="1019" t="s">
        <v>1032</v>
      </c>
      <c r="F299" s="1024" t="s">
        <v>1033</v>
      </c>
      <c r="G299" s="1021">
        <v>12473</v>
      </c>
      <c r="H299" s="1021">
        <v>1750</v>
      </c>
    </row>
    <row r="300" spans="1:8" ht="15" x14ac:dyDescent="0.2">
      <c r="A300" s="1020" t="s">
        <v>1034</v>
      </c>
      <c r="B300" s="1023" t="s">
        <v>1035</v>
      </c>
      <c r="C300" s="1025">
        <v>75967</v>
      </c>
      <c r="D300" s="1025">
        <v>2363</v>
      </c>
      <c r="E300" s="1019" t="s">
        <v>1034</v>
      </c>
      <c r="F300" s="1024" t="s">
        <v>1035</v>
      </c>
      <c r="G300" s="1026">
        <v>105</v>
      </c>
      <c r="H300" s="1021">
        <v>1920</v>
      </c>
    </row>
    <row r="301" spans="1:8" ht="15" x14ac:dyDescent="0.2">
      <c r="A301" s="1020" t="s">
        <v>1609</v>
      </c>
      <c r="B301" s="1023" t="s">
        <v>1610</v>
      </c>
      <c r="C301" s="1017">
        <v>4</v>
      </c>
      <c r="D301" s="1017">
        <v>13</v>
      </c>
      <c r="E301" s="1019" t="s">
        <v>1036</v>
      </c>
      <c r="F301" s="1024" t="s">
        <v>1037</v>
      </c>
      <c r="G301" s="1021">
        <v>78013</v>
      </c>
      <c r="H301" s="1021">
        <v>25335</v>
      </c>
    </row>
    <row r="302" spans="1:8" ht="15" x14ac:dyDescent="0.2">
      <c r="A302" s="1020" t="s">
        <v>1036</v>
      </c>
      <c r="B302" s="1023" t="s">
        <v>1037</v>
      </c>
      <c r="C302" s="1025">
        <v>97069</v>
      </c>
      <c r="D302" s="1025">
        <v>11647</v>
      </c>
      <c r="E302" s="1019" t="s">
        <v>1038</v>
      </c>
      <c r="F302" s="1024" t="s">
        <v>201</v>
      </c>
      <c r="G302" s="1021">
        <v>49024652</v>
      </c>
      <c r="H302" s="1021">
        <v>7148873</v>
      </c>
    </row>
    <row r="303" spans="1:8" ht="15" x14ac:dyDescent="0.2">
      <c r="A303" s="1020" t="s">
        <v>1038</v>
      </c>
      <c r="B303" s="1023" t="s">
        <v>201</v>
      </c>
      <c r="C303" s="1025">
        <v>232078116</v>
      </c>
      <c r="D303" s="1025">
        <v>3633707</v>
      </c>
      <c r="E303" s="1019" t="s">
        <v>1039</v>
      </c>
      <c r="F303" s="1024" t="s">
        <v>1040</v>
      </c>
      <c r="G303" s="1021">
        <v>25327</v>
      </c>
      <c r="H303" s="1021">
        <v>11209</v>
      </c>
    </row>
    <row r="304" spans="1:8" ht="15" x14ac:dyDescent="0.2">
      <c r="A304" s="1020" t="s">
        <v>1039</v>
      </c>
      <c r="B304" s="1023" t="s">
        <v>1040</v>
      </c>
      <c r="C304" s="1025">
        <v>30449</v>
      </c>
      <c r="D304" s="1025">
        <v>6672</v>
      </c>
      <c r="E304" s="1019" t="s">
        <v>265</v>
      </c>
      <c r="F304" s="1024" t="s">
        <v>210</v>
      </c>
      <c r="G304" s="1021">
        <v>120631435</v>
      </c>
      <c r="H304" s="1021">
        <v>7784023</v>
      </c>
    </row>
    <row r="305" spans="1:8" ht="15" x14ac:dyDescent="0.2">
      <c r="A305" s="1020" t="s">
        <v>265</v>
      </c>
      <c r="B305" s="1023" t="s">
        <v>210</v>
      </c>
      <c r="C305" s="1025">
        <v>315879744</v>
      </c>
      <c r="D305" s="1025">
        <v>8460026</v>
      </c>
      <c r="E305" s="1019" t="s">
        <v>1043</v>
      </c>
      <c r="F305" s="1024" t="s">
        <v>1044</v>
      </c>
      <c r="G305" s="1021">
        <v>1854051</v>
      </c>
      <c r="H305" s="1021">
        <v>129274</v>
      </c>
    </row>
    <row r="306" spans="1:8" ht="15" x14ac:dyDescent="0.2">
      <c r="A306" s="1020" t="s">
        <v>1041</v>
      </c>
      <c r="B306" s="1023" t="s">
        <v>1042</v>
      </c>
      <c r="C306" s="1017">
        <v>386</v>
      </c>
      <c r="D306" s="1017">
        <v>214</v>
      </c>
      <c r="E306" s="1019" t="s">
        <v>1378</v>
      </c>
      <c r="F306" s="1024" t="s">
        <v>1379</v>
      </c>
      <c r="G306" s="1021">
        <v>7294</v>
      </c>
      <c r="H306" s="1026">
        <v>253</v>
      </c>
    </row>
    <row r="307" spans="1:8" ht="15" x14ac:dyDescent="0.2">
      <c r="A307" s="1020" t="s">
        <v>1043</v>
      </c>
      <c r="B307" s="1023" t="s">
        <v>1044</v>
      </c>
      <c r="C307" s="1025">
        <v>26187</v>
      </c>
      <c r="D307" s="1025">
        <v>2783</v>
      </c>
      <c r="E307" s="1019" t="s">
        <v>1045</v>
      </c>
      <c r="F307" s="1024" t="s">
        <v>1046</v>
      </c>
      <c r="G307" s="1021">
        <v>1734101</v>
      </c>
      <c r="H307" s="1021">
        <v>54082</v>
      </c>
    </row>
    <row r="308" spans="1:8" ht="15" x14ac:dyDescent="0.2">
      <c r="A308" s="1020" t="s">
        <v>1378</v>
      </c>
      <c r="B308" s="1023" t="s">
        <v>1379</v>
      </c>
      <c r="C308" s="1025">
        <v>1914</v>
      </c>
      <c r="D308" s="1017">
        <v>85</v>
      </c>
      <c r="E308" s="1019" t="s">
        <v>1047</v>
      </c>
      <c r="F308" s="1024" t="s">
        <v>1048</v>
      </c>
      <c r="G308" s="1021">
        <v>6251113</v>
      </c>
      <c r="H308" s="1021">
        <v>748649</v>
      </c>
    </row>
    <row r="309" spans="1:8" ht="15" x14ac:dyDescent="0.2">
      <c r="A309" s="1020" t="s">
        <v>1045</v>
      </c>
      <c r="B309" s="1023" t="s">
        <v>1046</v>
      </c>
      <c r="C309" s="1025">
        <v>496188</v>
      </c>
      <c r="D309" s="1025">
        <v>16207</v>
      </c>
      <c r="E309" s="1019" t="s">
        <v>1051</v>
      </c>
      <c r="F309" s="1024" t="s">
        <v>205</v>
      </c>
      <c r="G309" s="1021">
        <v>13189756</v>
      </c>
      <c r="H309" s="1021">
        <v>1721985</v>
      </c>
    </row>
    <row r="310" spans="1:8" ht="15" x14ac:dyDescent="0.2">
      <c r="A310" s="1020" t="s">
        <v>1047</v>
      </c>
      <c r="B310" s="1023" t="s">
        <v>1048</v>
      </c>
      <c r="C310" s="1025">
        <v>22922633</v>
      </c>
      <c r="D310" s="1025">
        <v>536603</v>
      </c>
      <c r="E310" s="1019" t="s">
        <v>1052</v>
      </c>
      <c r="F310" s="1024" t="s">
        <v>1053</v>
      </c>
      <c r="G310" s="1021">
        <v>1691739</v>
      </c>
      <c r="H310" s="1021">
        <v>107258</v>
      </c>
    </row>
    <row r="311" spans="1:8" ht="15" x14ac:dyDescent="0.2">
      <c r="A311" s="1020" t="s">
        <v>1049</v>
      </c>
      <c r="B311" s="1023" t="s">
        <v>1050</v>
      </c>
      <c r="C311" s="1025">
        <v>40656</v>
      </c>
      <c r="D311" s="1025">
        <v>2186</v>
      </c>
      <c r="E311" s="1019" t="s">
        <v>266</v>
      </c>
      <c r="F311" s="1024" t="s">
        <v>187</v>
      </c>
      <c r="G311" s="1021">
        <v>518715904</v>
      </c>
      <c r="H311" s="1021">
        <v>56136615</v>
      </c>
    </row>
    <row r="312" spans="1:8" ht="15" x14ac:dyDescent="0.2">
      <c r="A312" s="1020" t="s">
        <v>1051</v>
      </c>
      <c r="B312" s="1023" t="s">
        <v>205</v>
      </c>
      <c r="C312" s="1025">
        <v>16894151</v>
      </c>
      <c r="D312" s="1025">
        <v>957478</v>
      </c>
      <c r="E312" s="1019" t="s">
        <v>1054</v>
      </c>
      <c r="F312" s="1024" t="s">
        <v>211</v>
      </c>
      <c r="G312" s="1021">
        <v>11140077</v>
      </c>
      <c r="H312" s="1021">
        <v>1284819</v>
      </c>
    </row>
    <row r="313" spans="1:8" ht="15" x14ac:dyDescent="0.2">
      <c r="A313" s="1020" t="s">
        <v>1052</v>
      </c>
      <c r="B313" s="1023" t="s">
        <v>1053</v>
      </c>
      <c r="C313" s="1025">
        <v>18320088</v>
      </c>
      <c r="D313" s="1025">
        <v>412577</v>
      </c>
      <c r="E313" s="1019" t="s">
        <v>1055</v>
      </c>
      <c r="F313" s="1024" t="s">
        <v>1056</v>
      </c>
      <c r="G313" s="1021">
        <v>16090353</v>
      </c>
      <c r="H313" s="1021">
        <v>215060</v>
      </c>
    </row>
    <row r="314" spans="1:8" ht="15" x14ac:dyDescent="0.2">
      <c r="A314" s="1020" t="s">
        <v>266</v>
      </c>
      <c r="B314" s="1023" t="s">
        <v>187</v>
      </c>
      <c r="C314" s="1025">
        <v>1452710911</v>
      </c>
      <c r="D314" s="1025">
        <v>568039366</v>
      </c>
      <c r="E314" s="1019" t="s">
        <v>1057</v>
      </c>
      <c r="F314" s="1024" t="s">
        <v>1058</v>
      </c>
      <c r="G314" s="1021">
        <v>19329461</v>
      </c>
      <c r="H314" s="1021">
        <v>729804</v>
      </c>
    </row>
    <row r="315" spans="1:8" ht="15" x14ac:dyDescent="0.2">
      <c r="A315" s="1020" t="s">
        <v>1054</v>
      </c>
      <c r="B315" s="1023" t="s">
        <v>211</v>
      </c>
      <c r="C315" s="1025">
        <v>70230081</v>
      </c>
      <c r="D315" s="1025">
        <v>1131236</v>
      </c>
      <c r="E315" s="1019" t="s">
        <v>1059</v>
      </c>
      <c r="F315" s="1024" t="s">
        <v>1060</v>
      </c>
      <c r="G315" s="1021">
        <v>320260</v>
      </c>
      <c r="H315" s="1021">
        <v>14758</v>
      </c>
    </row>
    <row r="316" spans="1:8" ht="15" x14ac:dyDescent="0.2">
      <c r="A316" s="1020" t="s">
        <v>1055</v>
      </c>
      <c r="B316" s="1023" t="s">
        <v>1056</v>
      </c>
      <c r="C316" s="1025">
        <v>44667442</v>
      </c>
      <c r="D316" s="1025">
        <v>1035555</v>
      </c>
      <c r="E316" s="1019" t="s">
        <v>1061</v>
      </c>
      <c r="F316" s="1024" t="s">
        <v>1062</v>
      </c>
      <c r="G316" s="1021">
        <v>140471</v>
      </c>
      <c r="H316" s="1021">
        <v>9524</v>
      </c>
    </row>
    <row r="317" spans="1:8" ht="15" x14ac:dyDescent="0.2">
      <c r="A317" s="1020" t="s">
        <v>1057</v>
      </c>
      <c r="B317" s="1023" t="s">
        <v>1058</v>
      </c>
      <c r="C317" s="1025">
        <v>10442395</v>
      </c>
      <c r="D317" s="1025">
        <v>311074</v>
      </c>
      <c r="E317" s="1019" t="s">
        <v>1065</v>
      </c>
      <c r="F317" s="1024" t="s">
        <v>1066</v>
      </c>
      <c r="G317" s="1021">
        <v>9412348</v>
      </c>
      <c r="H317" s="1021">
        <v>1654453</v>
      </c>
    </row>
    <row r="318" spans="1:8" ht="15" x14ac:dyDescent="0.2">
      <c r="A318" s="1020" t="s">
        <v>1059</v>
      </c>
      <c r="B318" s="1023" t="s">
        <v>1060</v>
      </c>
      <c r="C318" s="1017">
        <v>325</v>
      </c>
      <c r="D318" s="1017">
        <v>71</v>
      </c>
      <c r="E318" s="1019" t="s">
        <v>267</v>
      </c>
      <c r="F318" s="1024" t="s">
        <v>268</v>
      </c>
      <c r="G318" s="1021">
        <v>23762377475</v>
      </c>
      <c r="H318" s="1021">
        <v>1425438360</v>
      </c>
    </row>
    <row r="319" spans="1:8" ht="15" x14ac:dyDescent="0.2">
      <c r="A319" s="1020" t="s">
        <v>1061</v>
      </c>
      <c r="B319" s="1023" t="s">
        <v>1062</v>
      </c>
      <c r="C319" s="1017">
        <v>654</v>
      </c>
      <c r="D319" s="1017">
        <v>273</v>
      </c>
      <c r="E319" s="1019" t="s">
        <v>1067</v>
      </c>
      <c r="F319" s="1024" t="s">
        <v>1068</v>
      </c>
      <c r="G319" s="1021">
        <v>25760</v>
      </c>
      <c r="H319" s="1021">
        <v>4646</v>
      </c>
    </row>
    <row r="320" spans="1:8" ht="15" x14ac:dyDescent="0.2">
      <c r="A320" s="1020" t="s">
        <v>1063</v>
      </c>
      <c r="B320" s="1023" t="s">
        <v>1064</v>
      </c>
      <c r="C320" s="1017">
        <v>116</v>
      </c>
      <c r="D320" s="1017">
        <v>123</v>
      </c>
      <c r="E320" s="1019" t="s">
        <v>1069</v>
      </c>
      <c r="F320" s="1024" t="s">
        <v>1070</v>
      </c>
      <c r="G320" s="1021">
        <v>288709488</v>
      </c>
      <c r="H320" s="1021">
        <v>39562372</v>
      </c>
    </row>
    <row r="321" spans="1:8" ht="15" x14ac:dyDescent="0.2">
      <c r="A321" s="1020" t="s">
        <v>1065</v>
      </c>
      <c r="B321" s="1023" t="s">
        <v>1066</v>
      </c>
      <c r="C321" s="1025">
        <v>9686991</v>
      </c>
      <c r="D321" s="1025">
        <v>1010641</v>
      </c>
      <c r="E321" s="1019" t="s">
        <v>1071</v>
      </c>
      <c r="F321" s="1024" t="s">
        <v>1072</v>
      </c>
      <c r="G321" s="1026">
        <v>245</v>
      </c>
      <c r="H321" s="1026">
        <v>555</v>
      </c>
    </row>
    <row r="322" spans="1:8" ht="15" x14ac:dyDescent="0.2">
      <c r="A322" s="1020" t="s">
        <v>267</v>
      </c>
      <c r="B322" s="1023" t="s">
        <v>268</v>
      </c>
      <c r="C322" s="1025">
        <v>15882251122</v>
      </c>
      <c r="D322" s="1025">
        <v>1003076389</v>
      </c>
      <c r="E322" s="1019" t="s">
        <v>1073</v>
      </c>
      <c r="F322" s="1024" t="s">
        <v>1074</v>
      </c>
      <c r="G322" s="1021">
        <v>980680</v>
      </c>
      <c r="H322" s="1021">
        <v>279233</v>
      </c>
    </row>
    <row r="323" spans="1:8" ht="15" x14ac:dyDescent="0.2">
      <c r="A323" s="1020" t="s">
        <v>1067</v>
      </c>
      <c r="B323" s="1023" t="s">
        <v>1068</v>
      </c>
      <c r="C323" s="1025">
        <v>1184</v>
      </c>
      <c r="D323" s="1017">
        <v>631</v>
      </c>
      <c r="E323" s="1019" t="s">
        <v>1075</v>
      </c>
      <c r="F323" s="1024" t="s">
        <v>1076</v>
      </c>
      <c r="G323" s="1021">
        <v>34844461</v>
      </c>
      <c r="H323" s="1021">
        <v>6229395</v>
      </c>
    </row>
    <row r="324" spans="1:8" ht="15" x14ac:dyDescent="0.2">
      <c r="A324" s="1020" t="s">
        <v>1069</v>
      </c>
      <c r="B324" s="1023" t="s">
        <v>1070</v>
      </c>
      <c r="C324" s="1025">
        <v>166821263</v>
      </c>
      <c r="D324" s="1025">
        <v>25855680</v>
      </c>
      <c r="E324" s="1019" t="s">
        <v>1077</v>
      </c>
      <c r="F324" s="1024" t="s">
        <v>1078</v>
      </c>
      <c r="G324" s="1021">
        <v>1905713</v>
      </c>
      <c r="H324" s="1021">
        <v>373208</v>
      </c>
    </row>
    <row r="325" spans="1:8" ht="15" x14ac:dyDescent="0.2">
      <c r="A325" s="1020" t="s">
        <v>1071</v>
      </c>
      <c r="B325" s="1023" t="s">
        <v>1072</v>
      </c>
      <c r="C325" s="1025">
        <v>97033</v>
      </c>
      <c r="D325" s="1025">
        <v>14345</v>
      </c>
      <c r="E325" s="1019" t="s">
        <v>1079</v>
      </c>
      <c r="F325" s="1024" t="s">
        <v>1080</v>
      </c>
      <c r="G325" s="1021">
        <v>80658477</v>
      </c>
      <c r="H325" s="1021">
        <v>8451700</v>
      </c>
    </row>
    <row r="326" spans="1:8" ht="15" x14ac:dyDescent="0.2">
      <c r="A326" s="1020" t="s">
        <v>1073</v>
      </c>
      <c r="B326" s="1023" t="s">
        <v>1074</v>
      </c>
      <c r="C326" s="1025">
        <v>1800058</v>
      </c>
      <c r="D326" s="1025">
        <v>398618</v>
      </c>
      <c r="E326" s="1019" t="s">
        <v>1081</v>
      </c>
      <c r="F326" s="1024" t="s">
        <v>202</v>
      </c>
      <c r="G326" s="1021">
        <v>51732980</v>
      </c>
      <c r="H326" s="1021">
        <v>8527208</v>
      </c>
    </row>
    <row r="327" spans="1:8" ht="15" x14ac:dyDescent="0.2">
      <c r="A327" s="1020" t="s">
        <v>1075</v>
      </c>
      <c r="B327" s="1023" t="s">
        <v>1076</v>
      </c>
      <c r="C327" s="1025">
        <v>81900100</v>
      </c>
      <c r="D327" s="1025">
        <v>912853</v>
      </c>
      <c r="E327" s="1019" t="s">
        <v>1393</v>
      </c>
      <c r="F327" s="1024" t="s">
        <v>1394</v>
      </c>
      <c r="G327" s="1026">
        <v>2</v>
      </c>
      <c r="H327" s="1026">
        <v>207</v>
      </c>
    </row>
    <row r="328" spans="1:8" ht="15" x14ac:dyDescent="0.2">
      <c r="A328" s="1020" t="s">
        <v>1077</v>
      </c>
      <c r="B328" s="1023" t="s">
        <v>1078</v>
      </c>
      <c r="C328" s="1025">
        <v>31234543</v>
      </c>
      <c r="D328" s="1025">
        <v>1054489</v>
      </c>
      <c r="E328" s="1019" t="s">
        <v>1082</v>
      </c>
      <c r="F328" s="1024" t="s">
        <v>1083</v>
      </c>
      <c r="G328" s="1021">
        <v>732292163</v>
      </c>
      <c r="H328" s="1021">
        <v>138108384</v>
      </c>
    </row>
    <row r="329" spans="1:8" ht="15" x14ac:dyDescent="0.2">
      <c r="A329" s="1020" t="s">
        <v>1079</v>
      </c>
      <c r="B329" s="1023" t="s">
        <v>1080</v>
      </c>
      <c r="C329" s="1025">
        <v>51437090</v>
      </c>
      <c r="D329" s="1025">
        <v>2692436</v>
      </c>
      <c r="E329" s="1019" t="s">
        <v>1084</v>
      </c>
      <c r="F329" s="1024" t="s">
        <v>203</v>
      </c>
      <c r="G329" s="1021">
        <v>3918077</v>
      </c>
      <c r="H329" s="1021">
        <v>327487</v>
      </c>
    </row>
    <row r="330" spans="1:8" ht="15" x14ac:dyDescent="0.2">
      <c r="A330" s="1020" t="s">
        <v>1081</v>
      </c>
      <c r="B330" s="1023" t="s">
        <v>202</v>
      </c>
      <c r="C330" s="1025">
        <v>26200355</v>
      </c>
      <c r="D330" s="1025">
        <v>2127609</v>
      </c>
      <c r="E330" s="1019" t="s">
        <v>1085</v>
      </c>
      <c r="F330" s="1024" t="s">
        <v>1086</v>
      </c>
      <c r="G330" s="1021">
        <v>183672161</v>
      </c>
      <c r="H330" s="1021">
        <v>24984306</v>
      </c>
    </row>
    <row r="331" spans="1:8" ht="15" x14ac:dyDescent="0.2">
      <c r="A331" s="1020" t="s">
        <v>1391</v>
      </c>
      <c r="B331" s="1023" t="s">
        <v>1392</v>
      </c>
      <c r="C331" s="1025">
        <v>4639</v>
      </c>
      <c r="D331" s="1025">
        <v>4069</v>
      </c>
      <c r="E331" s="1019" t="s">
        <v>1087</v>
      </c>
      <c r="F331" s="1024" t="s">
        <v>1088</v>
      </c>
      <c r="G331" s="1021">
        <v>2826</v>
      </c>
      <c r="H331" s="1021">
        <v>1403</v>
      </c>
    </row>
    <row r="332" spans="1:8" ht="15" x14ac:dyDescent="0.2">
      <c r="A332" s="1020" t="s">
        <v>1082</v>
      </c>
      <c r="B332" s="1023" t="s">
        <v>1083</v>
      </c>
      <c r="C332" s="1025">
        <v>916693049</v>
      </c>
      <c r="D332" s="1025">
        <v>68122314</v>
      </c>
      <c r="E332" s="1019" t="s">
        <v>1091</v>
      </c>
      <c r="F332" s="1024" t="s">
        <v>1092</v>
      </c>
      <c r="G332" s="1021">
        <v>1027488</v>
      </c>
      <c r="H332" s="1021">
        <v>54973</v>
      </c>
    </row>
    <row r="333" spans="1:8" ht="15" x14ac:dyDescent="0.2">
      <c r="A333" s="1020" t="s">
        <v>1084</v>
      </c>
      <c r="B333" s="1023" t="s">
        <v>203</v>
      </c>
      <c r="C333" s="1025">
        <v>3487461</v>
      </c>
      <c r="D333" s="1025">
        <v>213028</v>
      </c>
      <c r="E333" s="1019" t="s">
        <v>1093</v>
      </c>
      <c r="F333" s="1024" t="s">
        <v>1094</v>
      </c>
      <c r="G333" s="1021">
        <v>1545495939</v>
      </c>
      <c r="H333" s="1021">
        <v>223817244</v>
      </c>
    </row>
    <row r="334" spans="1:8" ht="15" x14ac:dyDescent="0.2">
      <c r="A334" s="1020" t="s">
        <v>1085</v>
      </c>
      <c r="B334" s="1023" t="s">
        <v>1086</v>
      </c>
      <c r="C334" s="1025">
        <v>217672063</v>
      </c>
      <c r="D334" s="1025">
        <v>11737654</v>
      </c>
      <c r="E334" s="1019" t="s">
        <v>1095</v>
      </c>
      <c r="F334" s="1024" t="s">
        <v>1096</v>
      </c>
      <c r="G334" s="1021">
        <v>664950</v>
      </c>
      <c r="H334" s="1021">
        <v>29690</v>
      </c>
    </row>
    <row r="335" spans="1:8" ht="15" x14ac:dyDescent="0.2">
      <c r="A335" s="1020" t="s">
        <v>1087</v>
      </c>
      <c r="B335" s="1023" t="s">
        <v>1088</v>
      </c>
      <c r="C335" s="1025">
        <v>6645</v>
      </c>
      <c r="D335" s="1025">
        <v>2934</v>
      </c>
      <c r="E335" s="1019" t="s">
        <v>1097</v>
      </c>
      <c r="F335" s="1024" t="s">
        <v>1098</v>
      </c>
      <c r="G335" s="1021">
        <v>1050213101</v>
      </c>
      <c r="H335" s="1021">
        <v>203939540</v>
      </c>
    </row>
    <row r="336" spans="1:8" ht="15" x14ac:dyDescent="0.2">
      <c r="A336" s="1020" t="s">
        <v>1089</v>
      </c>
      <c r="B336" s="1023" t="s">
        <v>1090</v>
      </c>
      <c r="C336" s="1025">
        <v>394624</v>
      </c>
      <c r="D336" s="1025">
        <v>58580</v>
      </c>
      <c r="E336" s="1019" t="s">
        <v>1099</v>
      </c>
      <c r="F336" s="1024" t="s">
        <v>1100</v>
      </c>
      <c r="G336" s="1021">
        <v>1463</v>
      </c>
      <c r="H336" s="1026">
        <v>718</v>
      </c>
    </row>
    <row r="337" spans="1:8" ht="15" x14ac:dyDescent="0.2">
      <c r="A337" s="1020" t="s">
        <v>1629</v>
      </c>
      <c r="B337" s="1023" t="s">
        <v>1630</v>
      </c>
      <c r="C337" s="1017">
        <v>16</v>
      </c>
      <c r="D337" s="1017">
        <v>16</v>
      </c>
      <c r="E337" s="1019" t="s">
        <v>1101</v>
      </c>
      <c r="F337" s="1024" t="s">
        <v>1102</v>
      </c>
      <c r="G337" s="1021">
        <v>9007935</v>
      </c>
      <c r="H337" s="1021">
        <v>2058364</v>
      </c>
    </row>
    <row r="338" spans="1:8" ht="15" x14ac:dyDescent="0.2">
      <c r="A338" s="1020" t="s">
        <v>1091</v>
      </c>
      <c r="B338" s="1023" t="s">
        <v>1092</v>
      </c>
      <c r="C338" s="1025">
        <v>136809</v>
      </c>
      <c r="D338" s="1025">
        <v>7714</v>
      </c>
      <c r="E338" s="1019" t="s">
        <v>1103</v>
      </c>
      <c r="F338" s="1024" t="s">
        <v>204</v>
      </c>
      <c r="G338" s="1021">
        <v>2252443</v>
      </c>
      <c r="H338" s="1021">
        <v>379153</v>
      </c>
    </row>
    <row r="339" spans="1:8" ht="15" x14ac:dyDescent="0.2">
      <c r="A339" s="1020" t="s">
        <v>1093</v>
      </c>
      <c r="B339" s="1023" t="s">
        <v>1094</v>
      </c>
      <c r="C339" s="1025">
        <v>1302877030</v>
      </c>
      <c r="D339" s="1025">
        <v>129876442</v>
      </c>
      <c r="E339" s="1019" t="s">
        <v>1104</v>
      </c>
      <c r="F339" s="1024" t="s">
        <v>1105</v>
      </c>
      <c r="G339" s="1021">
        <v>635471</v>
      </c>
      <c r="H339" s="1021">
        <v>224784</v>
      </c>
    </row>
    <row r="340" spans="1:8" ht="15" x14ac:dyDescent="0.2">
      <c r="A340" s="1020" t="s">
        <v>1095</v>
      </c>
      <c r="B340" s="1023" t="s">
        <v>1096</v>
      </c>
      <c r="C340" s="1025">
        <v>71586</v>
      </c>
      <c r="D340" s="1025">
        <v>2647</v>
      </c>
      <c r="E340" s="1019" t="s">
        <v>1106</v>
      </c>
      <c r="F340" s="1024" t="s">
        <v>1107</v>
      </c>
      <c r="G340" s="1021">
        <v>34032</v>
      </c>
      <c r="H340" s="1021">
        <v>16887</v>
      </c>
    </row>
    <row r="341" spans="1:8" ht="15" x14ac:dyDescent="0.2">
      <c r="A341" s="1020" t="s">
        <v>1097</v>
      </c>
      <c r="B341" s="1023" t="s">
        <v>1098</v>
      </c>
      <c r="C341" s="1025">
        <v>507111673</v>
      </c>
      <c r="D341" s="1025">
        <v>82767323</v>
      </c>
      <c r="E341" s="1019" t="s">
        <v>1108</v>
      </c>
      <c r="F341" s="1024" t="s">
        <v>1109</v>
      </c>
      <c r="G341" s="1021">
        <v>171270</v>
      </c>
      <c r="H341" s="1021">
        <v>5974</v>
      </c>
    </row>
    <row r="342" spans="1:8" ht="15" x14ac:dyDescent="0.2">
      <c r="A342" s="1020" t="s">
        <v>1099</v>
      </c>
      <c r="B342" s="1023" t="s">
        <v>1100</v>
      </c>
      <c r="C342" s="1017">
        <v>930</v>
      </c>
      <c r="D342" s="1017">
        <v>534</v>
      </c>
      <c r="E342" s="1019" t="s">
        <v>1110</v>
      </c>
      <c r="F342" s="1024" t="s">
        <v>1111</v>
      </c>
      <c r="G342" s="1021">
        <v>460774</v>
      </c>
      <c r="H342" s="1021">
        <v>54683</v>
      </c>
    </row>
    <row r="343" spans="1:8" ht="15" x14ac:dyDescent="0.2">
      <c r="A343" s="1020" t="s">
        <v>1101</v>
      </c>
      <c r="B343" s="1023" t="s">
        <v>1102</v>
      </c>
      <c r="C343" s="1025">
        <v>2944678</v>
      </c>
      <c r="D343" s="1025">
        <v>526679</v>
      </c>
      <c r="E343" s="1019" t="s">
        <v>1112</v>
      </c>
      <c r="F343" s="1024" t="s">
        <v>1113</v>
      </c>
      <c r="G343" s="1021">
        <v>165458</v>
      </c>
      <c r="H343" s="1021">
        <v>4212</v>
      </c>
    </row>
    <row r="344" spans="1:8" ht="15" x14ac:dyDescent="0.2">
      <c r="A344" s="1020" t="s">
        <v>1103</v>
      </c>
      <c r="B344" s="1023" t="s">
        <v>204</v>
      </c>
      <c r="C344" s="1025">
        <v>5210909</v>
      </c>
      <c r="D344" s="1025">
        <v>172584</v>
      </c>
      <c r="E344" s="1019" t="s">
        <v>1114</v>
      </c>
      <c r="F344" s="1024" t="s">
        <v>1115</v>
      </c>
      <c r="G344" s="1021">
        <v>100769279</v>
      </c>
      <c r="H344" s="1021">
        <v>11168144</v>
      </c>
    </row>
    <row r="345" spans="1:8" ht="15" x14ac:dyDescent="0.2">
      <c r="A345" s="1020" t="s">
        <v>1104</v>
      </c>
      <c r="B345" s="1023" t="s">
        <v>1105</v>
      </c>
      <c r="C345" s="1025">
        <v>1847</v>
      </c>
      <c r="D345" s="1017">
        <v>480</v>
      </c>
      <c r="E345" s="1019" t="s">
        <v>1116</v>
      </c>
      <c r="F345" s="1024" t="s">
        <v>1117</v>
      </c>
      <c r="G345" s="1021">
        <v>1240463</v>
      </c>
      <c r="H345" s="1021">
        <v>177333</v>
      </c>
    </row>
    <row r="346" spans="1:8" ht="15" x14ac:dyDescent="0.2">
      <c r="A346" s="1020" t="s">
        <v>1106</v>
      </c>
      <c r="B346" s="1023" t="s">
        <v>1107</v>
      </c>
      <c r="C346" s="1025">
        <v>2456</v>
      </c>
      <c r="D346" s="1017">
        <v>463</v>
      </c>
      <c r="E346" s="1019" t="s">
        <v>1118</v>
      </c>
      <c r="F346" s="1024" t="s">
        <v>1119</v>
      </c>
      <c r="G346" s="1026">
        <v>34</v>
      </c>
      <c r="H346" s="1026">
        <v>100</v>
      </c>
    </row>
    <row r="347" spans="1:8" ht="15" x14ac:dyDescent="0.2">
      <c r="A347" s="1020" t="s">
        <v>1108</v>
      </c>
      <c r="B347" s="1023" t="s">
        <v>1109</v>
      </c>
      <c r="C347" s="1025">
        <v>9604</v>
      </c>
      <c r="D347" s="1025">
        <v>1615</v>
      </c>
      <c r="E347" s="1019" t="s">
        <v>1605</v>
      </c>
      <c r="F347" s="1024" t="s">
        <v>1606</v>
      </c>
      <c r="G347" s="1026">
        <v>16</v>
      </c>
      <c r="H347" s="1026">
        <v>16</v>
      </c>
    </row>
    <row r="348" spans="1:8" ht="15" x14ac:dyDescent="0.2">
      <c r="A348" s="1020" t="s">
        <v>1110</v>
      </c>
      <c r="B348" s="1023" t="s">
        <v>1111</v>
      </c>
      <c r="C348" s="1025">
        <v>6341</v>
      </c>
      <c r="D348" s="1025">
        <v>1361</v>
      </c>
      <c r="E348" s="1019" t="s">
        <v>1120</v>
      </c>
      <c r="F348" s="1024" t="s">
        <v>1121</v>
      </c>
      <c r="G348" s="1021">
        <v>90305</v>
      </c>
      <c r="H348" s="1021">
        <v>9980</v>
      </c>
    </row>
    <row r="349" spans="1:8" ht="15" x14ac:dyDescent="0.2">
      <c r="A349" s="1020" t="s">
        <v>1112</v>
      </c>
      <c r="B349" s="1023" t="s">
        <v>1113</v>
      </c>
      <c r="C349" s="1025">
        <v>772104</v>
      </c>
      <c r="D349" s="1025">
        <v>3435</v>
      </c>
      <c r="E349" s="1019" t="s">
        <v>1122</v>
      </c>
      <c r="F349" s="1024" t="s">
        <v>1123</v>
      </c>
      <c r="G349" s="1021">
        <v>20802041</v>
      </c>
      <c r="H349" s="1021">
        <v>9059447</v>
      </c>
    </row>
    <row r="350" spans="1:8" ht="15" x14ac:dyDescent="0.2">
      <c r="A350" s="1020" t="s">
        <v>1114</v>
      </c>
      <c r="B350" s="1023" t="s">
        <v>1115</v>
      </c>
      <c r="C350" s="1025">
        <v>119276252</v>
      </c>
      <c r="D350" s="1025">
        <v>6209308</v>
      </c>
      <c r="E350" s="1019" t="s">
        <v>1124</v>
      </c>
      <c r="F350" s="1024" t="s">
        <v>1125</v>
      </c>
      <c r="G350" s="1021">
        <v>3143027</v>
      </c>
      <c r="H350" s="1021">
        <v>151522</v>
      </c>
    </row>
    <row r="351" spans="1:8" ht="15" x14ac:dyDescent="0.2">
      <c r="A351" s="1020" t="s">
        <v>1620</v>
      </c>
      <c r="B351" s="1023" t="s">
        <v>1621</v>
      </c>
      <c r="C351" s="1017">
        <v>142</v>
      </c>
      <c r="D351" s="1017">
        <v>155</v>
      </c>
      <c r="E351" s="1019" t="s">
        <v>1126</v>
      </c>
      <c r="F351" s="1024" t="s">
        <v>1127</v>
      </c>
      <c r="G351" s="1021">
        <v>347437516</v>
      </c>
      <c r="H351" s="1021">
        <v>15574378</v>
      </c>
    </row>
    <row r="352" spans="1:8" ht="15" x14ac:dyDescent="0.2">
      <c r="A352" s="1020" t="s">
        <v>1116</v>
      </c>
      <c r="B352" s="1023" t="s">
        <v>1117</v>
      </c>
      <c r="C352" s="1025">
        <v>5538169</v>
      </c>
      <c r="D352" s="1025">
        <v>214543</v>
      </c>
      <c r="E352" s="1019" t="s">
        <v>1128</v>
      </c>
      <c r="F352" s="1024" t="s">
        <v>1129</v>
      </c>
      <c r="G352" s="1021">
        <v>336849</v>
      </c>
      <c r="H352" s="1021">
        <v>3584</v>
      </c>
    </row>
    <row r="353" spans="1:8" ht="15" x14ac:dyDescent="0.2">
      <c r="A353" s="1020" t="s">
        <v>1118</v>
      </c>
      <c r="B353" s="1023" t="s">
        <v>1119</v>
      </c>
      <c r="C353" s="1025">
        <v>27015</v>
      </c>
      <c r="D353" s="1025">
        <v>13496</v>
      </c>
      <c r="E353" s="1019" t="s">
        <v>1130</v>
      </c>
      <c r="F353" s="1024" t="s">
        <v>1131</v>
      </c>
      <c r="G353" s="1021">
        <v>2596222660</v>
      </c>
      <c r="H353" s="1021">
        <v>131831386</v>
      </c>
    </row>
    <row r="354" spans="1:8" ht="15" x14ac:dyDescent="0.2">
      <c r="A354" s="1020" t="s">
        <v>1605</v>
      </c>
      <c r="B354" s="1023" t="s">
        <v>1606</v>
      </c>
      <c r="C354" s="1025">
        <v>5943</v>
      </c>
      <c r="D354" s="1017">
        <v>732</v>
      </c>
      <c r="E354" s="1019" t="s">
        <v>1132</v>
      </c>
      <c r="F354" s="1024" t="s">
        <v>220</v>
      </c>
      <c r="G354" s="1021">
        <v>411345550</v>
      </c>
      <c r="H354" s="1021">
        <v>59089964</v>
      </c>
    </row>
    <row r="355" spans="1:8" ht="15" x14ac:dyDescent="0.2">
      <c r="A355" s="1020" t="s">
        <v>1120</v>
      </c>
      <c r="B355" s="1023" t="s">
        <v>1121</v>
      </c>
      <c r="C355" s="1025">
        <v>9217</v>
      </c>
      <c r="D355" s="1025">
        <v>4368</v>
      </c>
      <c r="E355" s="1019" t="s">
        <v>1133</v>
      </c>
      <c r="F355" s="1024" t="s">
        <v>206</v>
      </c>
      <c r="G355" s="1021">
        <v>20196369</v>
      </c>
      <c r="H355" s="1021">
        <v>2941883</v>
      </c>
    </row>
    <row r="356" spans="1:8" ht="15" x14ac:dyDescent="0.2">
      <c r="A356" s="1020" t="s">
        <v>1122</v>
      </c>
      <c r="B356" s="1023" t="s">
        <v>1123</v>
      </c>
      <c r="C356" s="1025">
        <v>7145920</v>
      </c>
      <c r="D356" s="1025">
        <v>2696640</v>
      </c>
      <c r="E356" s="1019" t="s">
        <v>1134</v>
      </c>
      <c r="F356" s="1024" t="s">
        <v>1135</v>
      </c>
      <c r="G356" s="1021">
        <v>82060509</v>
      </c>
      <c r="H356" s="1021">
        <v>26756639</v>
      </c>
    </row>
    <row r="357" spans="1:8" ht="15" x14ac:dyDescent="0.2">
      <c r="A357" s="1020" t="s">
        <v>1484</v>
      </c>
      <c r="B357" s="1023" t="s">
        <v>1485</v>
      </c>
      <c r="C357" s="1017">
        <v>20</v>
      </c>
      <c r="D357" s="1017">
        <v>223</v>
      </c>
      <c r="E357" s="1019" t="s">
        <v>1136</v>
      </c>
      <c r="F357" s="1024" t="s">
        <v>207</v>
      </c>
      <c r="G357" s="1021">
        <v>105165529</v>
      </c>
      <c r="H357" s="1021">
        <v>22094203</v>
      </c>
    </row>
    <row r="358" spans="1:8" ht="15" x14ac:dyDescent="0.2">
      <c r="A358" s="1020" t="s">
        <v>1124</v>
      </c>
      <c r="B358" s="1023" t="s">
        <v>1125</v>
      </c>
      <c r="C358" s="1025">
        <v>2933836</v>
      </c>
      <c r="D358" s="1025">
        <v>87578</v>
      </c>
      <c r="E358" s="1019" t="s">
        <v>269</v>
      </c>
      <c r="F358" s="1024" t="s">
        <v>188</v>
      </c>
      <c r="G358" s="1021">
        <v>80429933</v>
      </c>
      <c r="H358" s="1021">
        <v>15378000</v>
      </c>
    </row>
    <row r="359" spans="1:8" ht="15" x14ac:dyDescent="0.2">
      <c r="A359" s="1020" t="s">
        <v>1126</v>
      </c>
      <c r="B359" s="1023" t="s">
        <v>1127</v>
      </c>
      <c r="C359" s="1025">
        <v>104114147</v>
      </c>
      <c r="D359" s="1025">
        <v>5671614</v>
      </c>
      <c r="E359" s="1019" t="s">
        <v>1139</v>
      </c>
      <c r="F359" s="1024" t="s">
        <v>189</v>
      </c>
      <c r="G359" s="1021">
        <v>6366088</v>
      </c>
      <c r="H359" s="1021">
        <v>1046078</v>
      </c>
    </row>
    <row r="360" spans="1:8" ht="15" x14ac:dyDescent="0.2">
      <c r="A360" s="1020" t="s">
        <v>1128</v>
      </c>
      <c r="B360" s="1023" t="s">
        <v>1129</v>
      </c>
      <c r="C360" s="1025">
        <v>6874</v>
      </c>
      <c r="D360" s="1025">
        <v>4643</v>
      </c>
      <c r="E360" s="1019" t="s">
        <v>1140</v>
      </c>
      <c r="F360" s="1024" t="s">
        <v>1141</v>
      </c>
      <c r="G360" s="1021">
        <v>21078621</v>
      </c>
      <c r="H360" s="1021">
        <v>1512674</v>
      </c>
    </row>
    <row r="361" spans="1:8" ht="15" x14ac:dyDescent="0.2">
      <c r="A361" s="1020" t="s">
        <v>1130</v>
      </c>
      <c r="B361" s="1023" t="s">
        <v>1131</v>
      </c>
      <c r="C361" s="1025">
        <v>1713321638</v>
      </c>
      <c r="D361" s="1025">
        <v>96415032</v>
      </c>
      <c r="E361" s="1019" t="s">
        <v>1142</v>
      </c>
      <c r="F361" s="1024" t="s">
        <v>1143</v>
      </c>
      <c r="G361" s="1021">
        <v>6852669</v>
      </c>
      <c r="H361" s="1021">
        <v>1133759</v>
      </c>
    </row>
    <row r="362" spans="1:8" ht="15" x14ac:dyDescent="0.2">
      <c r="A362" s="1020" t="s">
        <v>1132</v>
      </c>
      <c r="B362" s="1023" t="s">
        <v>220</v>
      </c>
      <c r="C362" s="1025">
        <v>217545400</v>
      </c>
      <c r="D362" s="1025">
        <v>37416318</v>
      </c>
      <c r="E362" s="1019" t="s">
        <v>1144</v>
      </c>
      <c r="F362" s="1024" t="s">
        <v>1145</v>
      </c>
      <c r="G362" s="1021">
        <v>2471739232</v>
      </c>
      <c r="H362" s="1021">
        <v>169977036</v>
      </c>
    </row>
    <row r="363" spans="1:8" ht="15" x14ac:dyDescent="0.2">
      <c r="A363" s="1020" t="s">
        <v>1133</v>
      </c>
      <c r="B363" s="1023" t="s">
        <v>206</v>
      </c>
      <c r="C363" s="1025">
        <v>42329126</v>
      </c>
      <c r="D363" s="1025">
        <v>7446666</v>
      </c>
      <c r="E363" s="1019" t="s">
        <v>1146</v>
      </c>
      <c r="F363" s="1024" t="s">
        <v>1147</v>
      </c>
      <c r="G363" s="1021">
        <v>198108</v>
      </c>
      <c r="H363" s="1021">
        <v>39522</v>
      </c>
    </row>
    <row r="364" spans="1:8" ht="15" x14ac:dyDescent="0.2">
      <c r="A364" s="1020" t="s">
        <v>1134</v>
      </c>
      <c r="B364" s="1023" t="s">
        <v>1135</v>
      </c>
      <c r="C364" s="1025">
        <v>41114320</v>
      </c>
      <c r="D364" s="1025">
        <v>32054884</v>
      </c>
      <c r="E364" s="1019" t="s">
        <v>1148</v>
      </c>
      <c r="F364" s="1024" t="s">
        <v>1149</v>
      </c>
      <c r="G364" s="1021">
        <v>12308502</v>
      </c>
      <c r="H364" s="1021">
        <v>1130164</v>
      </c>
    </row>
    <row r="365" spans="1:8" ht="15" x14ac:dyDescent="0.2">
      <c r="A365" s="1020" t="s">
        <v>1136</v>
      </c>
      <c r="B365" s="1023" t="s">
        <v>207</v>
      </c>
      <c r="C365" s="1025">
        <v>21183538</v>
      </c>
      <c r="D365" s="1025">
        <v>6062956</v>
      </c>
      <c r="E365" s="1019" t="s">
        <v>1150</v>
      </c>
      <c r="F365" s="1024" t="s">
        <v>208</v>
      </c>
      <c r="G365" s="1021">
        <v>107591735</v>
      </c>
      <c r="H365" s="1021">
        <v>19845113</v>
      </c>
    </row>
    <row r="366" spans="1:8" ht="15" x14ac:dyDescent="0.2">
      <c r="A366" s="1020" t="s">
        <v>269</v>
      </c>
      <c r="B366" s="1023" t="s">
        <v>188</v>
      </c>
      <c r="C366" s="1025">
        <v>155136493</v>
      </c>
      <c r="D366" s="1025">
        <v>18773672</v>
      </c>
      <c r="E366" s="1019" t="s">
        <v>1151</v>
      </c>
      <c r="F366" s="1024" t="s">
        <v>1152</v>
      </c>
      <c r="G366" s="1021">
        <v>2867278</v>
      </c>
      <c r="H366" s="1021">
        <v>635753</v>
      </c>
    </row>
    <row r="367" spans="1:8" ht="15" x14ac:dyDescent="0.2">
      <c r="A367" s="1020" t="s">
        <v>1137</v>
      </c>
      <c r="B367" s="1023" t="s">
        <v>1138</v>
      </c>
      <c r="C367" s="1017">
        <v>490</v>
      </c>
      <c r="D367" s="1017">
        <v>502</v>
      </c>
      <c r="E367" s="1019" t="s">
        <v>1153</v>
      </c>
      <c r="F367" s="1024" t="s">
        <v>1154</v>
      </c>
      <c r="G367" s="1021">
        <v>908361</v>
      </c>
      <c r="H367" s="1021">
        <v>184878</v>
      </c>
    </row>
    <row r="368" spans="1:8" ht="15" x14ac:dyDescent="0.2">
      <c r="A368" s="1020" t="s">
        <v>1139</v>
      </c>
      <c r="B368" s="1023" t="s">
        <v>189</v>
      </c>
      <c r="C368" s="1025">
        <v>3311</v>
      </c>
      <c r="D368" s="1025">
        <v>1791</v>
      </c>
      <c r="E368" s="1019" t="s">
        <v>1155</v>
      </c>
      <c r="F368" s="1024" t="s">
        <v>1156</v>
      </c>
      <c r="G368" s="1021">
        <v>352846</v>
      </c>
      <c r="H368" s="1021">
        <v>116536</v>
      </c>
    </row>
    <row r="369" spans="1:8" ht="15" x14ac:dyDescent="0.2">
      <c r="A369" s="1020" t="s">
        <v>1140</v>
      </c>
      <c r="B369" s="1023" t="s">
        <v>1141</v>
      </c>
      <c r="C369" s="1025">
        <v>17681056</v>
      </c>
      <c r="D369" s="1025">
        <v>412801</v>
      </c>
      <c r="E369" s="1019" t="s">
        <v>1157</v>
      </c>
      <c r="F369" s="1024" t="s">
        <v>1158</v>
      </c>
      <c r="G369" s="1026">
        <v>1</v>
      </c>
      <c r="H369" s="1026">
        <v>0</v>
      </c>
    </row>
    <row r="370" spans="1:8" ht="15" x14ac:dyDescent="0.2">
      <c r="A370" s="1020" t="s">
        <v>1142</v>
      </c>
      <c r="B370" s="1023" t="s">
        <v>1143</v>
      </c>
      <c r="C370" s="1025">
        <v>27358823</v>
      </c>
      <c r="D370" s="1025">
        <v>1497208</v>
      </c>
      <c r="E370" s="1019" t="s">
        <v>1159</v>
      </c>
      <c r="F370" s="1024" t="s">
        <v>1160</v>
      </c>
      <c r="G370" s="1026">
        <v>401</v>
      </c>
      <c r="H370" s="1026">
        <v>223</v>
      </c>
    </row>
    <row r="371" spans="1:8" ht="15" x14ac:dyDescent="0.2">
      <c r="A371" s="1020" t="s">
        <v>1144</v>
      </c>
      <c r="B371" s="1023" t="s">
        <v>1145</v>
      </c>
      <c r="C371" s="1025">
        <v>2215462316</v>
      </c>
      <c r="D371" s="1025">
        <v>165567759</v>
      </c>
      <c r="E371" s="1019" t="s">
        <v>1161</v>
      </c>
      <c r="F371" s="1024" t="s">
        <v>1162</v>
      </c>
      <c r="G371" s="1026">
        <v>63</v>
      </c>
      <c r="H371" s="1026">
        <v>103</v>
      </c>
    </row>
    <row r="372" spans="1:8" ht="15" x14ac:dyDescent="0.2">
      <c r="A372" s="1020" t="s">
        <v>1146</v>
      </c>
      <c r="B372" s="1023" t="s">
        <v>1147</v>
      </c>
      <c r="C372" s="1025">
        <v>138366</v>
      </c>
      <c r="D372" s="1025">
        <v>35561</v>
      </c>
      <c r="E372" s="1019" t="s">
        <v>1163</v>
      </c>
      <c r="F372" s="1024" t="s">
        <v>1164</v>
      </c>
      <c r="G372" s="1026">
        <v>1</v>
      </c>
      <c r="H372" s="1026">
        <v>3</v>
      </c>
    </row>
    <row r="373" spans="1:8" ht="15" x14ac:dyDescent="0.2">
      <c r="A373" s="1020" t="s">
        <v>1148</v>
      </c>
      <c r="B373" s="1023" t="s">
        <v>1149</v>
      </c>
      <c r="C373" s="1025">
        <v>112764</v>
      </c>
      <c r="D373" s="1025">
        <v>53255</v>
      </c>
      <c r="E373" s="1019" t="s">
        <v>1165</v>
      </c>
      <c r="F373" s="1024" t="s">
        <v>1166</v>
      </c>
      <c r="G373" s="1021">
        <v>97541296</v>
      </c>
      <c r="H373" s="1021">
        <v>10632622</v>
      </c>
    </row>
    <row r="374" spans="1:8" ht="15" x14ac:dyDescent="0.2">
      <c r="A374" s="1020" t="s">
        <v>1150</v>
      </c>
      <c r="B374" s="1023" t="s">
        <v>208</v>
      </c>
      <c r="C374" s="1025">
        <v>172839310</v>
      </c>
      <c r="D374" s="1025">
        <v>68169483</v>
      </c>
      <c r="E374" s="1019" t="s">
        <v>1167</v>
      </c>
      <c r="F374" s="1024" t="s">
        <v>1168</v>
      </c>
      <c r="G374" s="1021">
        <v>10769981</v>
      </c>
      <c r="H374" s="1021">
        <v>1868939</v>
      </c>
    </row>
    <row r="375" spans="1:8" ht="15" x14ac:dyDescent="0.2">
      <c r="A375" s="1020" t="s">
        <v>1151</v>
      </c>
      <c r="B375" s="1023" t="s">
        <v>1152</v>
      </c>
      <c r="C375" s="1025">
        <v>1121450</v>
      </c>
      <c r="D375" s="1025">
        <v>114567</v>
      </c>
      <c r="E375" s="1019" t="s">
        <v>1169</v>
      </c>
      <c r="F375" s="1024" t="s">
        <v>1170</v>
      </c>
      <c r="G375" s="1021">
        <v>9393</v>
      </c>
      <c r="H375" s="1021">
        <v>8390</v>
      </c>
    </row>
    <row r="376" spans="1:8" ht="15" x14ac:dyDescent="0.2">
      <c r="A376" s="1020" t="s">
        <v>1153</v>
      </c>
      <c r="B376" s="1023" t="s">
        <v>1154</v>
      </c>
      <c r="C376" s="1025">
        <v>295302</v>
      </c>
      <c r="D376" s="1025">
        <v>58571</v>
      </c>
      <c r="E376" s="1019" t="s">
        <v>1171</v>
      </c>
      <c r="F376" s="1024" t="s">
        <v>190</v>
      </c>
      <c r="G376" s="1021">
        <v>15048001</v>
      </c>
      <c r="H376" s="1021">
        <v>6074447</v>
      </c>
    </row>
    <row r="377" spans="1:8" ht="15" x14ac:dyDescent="0.2">
      <c r="A377" s="1020" t="s">
        <v>1155</v>
      </c>
      <c r="B377" s="1023" t="s">
        <v>1156</v>
      </c>
      <c r="C377" s="1025">
        <v>28156056</v>
      </c>
      <c r="D377" s="1025">
        <v>5166249</v>
      </c>
      <c r="E377" s="1019" t="s">
        <v>1172</v>
      </c>
      <c r="F377" s="1024" t="s">
        <v>1173</v>
      </c>
      <c r="G377" s="1021">
        <v>836986</v>
      </c>
      <c r="H377" s="1021">
        <v>633313</v>
      </c>
    </row>
    <row r="378" spans="1:8" ht="15" x14ac:dyDescent="0.2">
      <c r="A378" s="1020" t="s">
        <v>1159</v>
      </c>
      <c r="B378" s="1023" t="s">
        <v>1160</v>
      </c>
      <c r="C378" s="1025">
        <v>12586</v>
      </c>
      <c r="D378" s="1025">
        <v>5644</v>
      </c>
      <c r="E378" s="1019" t="s">
        <v>1174</v>
      </c>
      <c r="F378" s="1024" t="s">
        <v>1175</v>
      </c>
      <c r="G378" s="1021">
        <v>16540171</v>
      </c>
      <c r="H378" s="1021">
        <v>1435616</v>
      </c>
    </row>
    <row r="379" spans="1:8" ht="15" x14ac:dyDescent="0.2">
      <c r="A379" s="1020" t="s">
        <v>1161</v>
      </c>
      <c r="B379" s="1023" t="s">
        <v>1162</v>
      </c>
      <c r="C379" s="1025">
        <v>5706</v>
      </c>
      <c r="D379" s="1025">
        <v>25589</v>
      </c>
      <c r="E379" s="1019" t="s">
        <v>1176</v>
      </c>
      <c r="F379" s="1024" t="s">
        <v>1177</v>
      </c>
      <c r="G379" s="1021">
        <v>87814</v>
      </c>
      <c r="H379" s="1026">
        <v>741</v>
      </c>
    </row>
    <row r="380" spans="1:8" ht="15" x14ac:dyDescent="0.2">
      <c r="A380" s="1020" t="s">
        <v>1163</v>
      </c>
      <c r="B380" s="1023" t="s">
        <v>1164</v>
      </c>
      <c r="C380" s="1025">
        <v>4730</v>
      </c>
      <c r="D380" s="1017">
        <v>434</v>
      </c>
      <c r="E380" s="1019" t="s">
        <v>1178</v>
      </c>
      <c r="F380" s="1024" t="s">
        <v>1179</v>
      </c>
      <c r="G380" s="1021">
        <v>2087872</v>
      </c>
      <c r="H380" s="1021">
        <v>393732</v>
      </c>
    </row>
    <row r="381" spans="1:8" ht="15" x14ac:dyDescent="0.2">
      <c r="A381" s="1020" t="s">
        <v>1165</v>
      </c>
      <c r="B381" s="1023" t="s">
        <v>1166</v>
      </c>
      <c r="C381" s="1025">
        <v>618125050</v>
      </c>
      <c r="D381" s="1025">
        <v>93252565</v>
      </c>
      <c r="E381" s="1019" t="s">
        <v>1180</v>
      </c>
      <c r="F381" s="1024" t="s">
        <v>1181</v>
      </c>
      <c r="G381" s="1021">
        <v>3602077</v>
      </c>
      <c r="H381" s="1021">
        <v>192824</v>
      </c>
    </row>
    <row r="382" spans="1:8" ht="15" x14ac:dyDescent="0.2">
      <c r="A382" s="1020" t="s">
        <v>1167</v>
      </c>
      <c r="B382" s="1023" t="s">
        <v>1168</v>
      </c>
      <c r="C382" s="1025">
        <v>1531569</v>
      </c>
      <c r="D382" s="1025">
        <v>41377</v>
      </c>
      <c r="E382" s="1019" t="s">
        <v>1182</v>
      </c>
      <c r="F382" s="1024" t="s">
        <v>1183</v>
      </c>
      <c r="G382" s="1021">
        <v>73144</v>
      </c>
      <c r="H382" s="1021">
        <v>17251</v>
      </c>
    </row>
    <row r="383" spans="1:8" ht="15" x14ac:dyDescent="0.2">
      <c r="A383" s="1020" t="s">
        <v>1169</v>
      </c>
      <c r="B383" s="1023" t="s">
        <v>1170</v>
      </c>
      <c r="C383" s="1025">
        <v>192901</v>
      </c>
      <c r="D383" s="1025">
        <v>1558</v>
      </c>
      <c r="E383" s="1019" t="s">
        <v>1184</v>
      </c>
      <c r="F383" s="1024" t="s">
        <v>1185</v>
      </c>
      <c r="G383" s="1021">
        <v>1775</v>
      </c>
      <c r="H383" s="1021">
        <v>1322</v>
      </c>
    </row>
    <row r="384" spans="1:8" ht="15" x14ac:dyDescent="0.2">
      <c r="A384" s="1020" t="s">
        <v>1171</v>
      </c>
      <c r="B384" s="1023" t="s">
        <v>190</v>
      </c>
      <c r="C384" s="1025">
        <v>1030817567</v>
      </c>
      <c r="D384" s="1025">
        <v>14250497</v>
      </c>
      <c r="E384" s="1019" t="s">
        <v>1186</v>
      </c>
      <c r="F384" s="1024" t="s">
        <v>1187</v>
      </c>
      <c r="G384" s="1021">
        <v>159179899</v>
      </c>
      <c r="H384" s="1021">
        <v>15545308</v>
      </c>
    </row>
    <row r="385" spans="1:8" ht="15" x14ac:dyDescent="0.2">
      <c r="A385" s="1020" t="s">
        <v>1172</v>
      </c>
      <c r="B385" s="1023" t="s">
        <v>1173</v>
      </c>
      <c r="C385" s="1025">
        <v>3931917</v>
      </c>
      <c r="D385" s="1025">
        <v>114279</v>
      </c>
      <c r="E385" s="1019" t="s">
        <v>1188</v>
      </c>
      <c r="F385" s="1024" t="s">
        <v>1189</v>
      </c>
      <c r="G385" s="1021">
        <v>57611384</v>
      </c>
      <c r="H385" s="1021">
        <v>5763094</v>
      </c>
    </row>
    <row r="386" spans="1:8" ht="15" x14ac:dyDescent="0.2">
      <c r="A386" s="1020" t="s">
        <v>1174</v>
      </c>
      <c r="B386" s="1023" t="s">
        <v>1175</v>
      </c>
      <c r="C386" s="1025">
        <v>300460</v>
      </c>
      <c r="D386" s="1025">
        <v>57237</v>
      </c>
      <c r="E386" s="1019" t="s">
        <v>1190</v>
      </c>
      <c r="F386" s="1024" t="s">
        <v>1191</v>
      </c>
      <c r="G386" s="1021">
        <v>83924400</v>
      </c>
      <c r="H386" s="1021">
        <v>6586592</v>
      </c>
    </row>
    <row r="387" spans="1:8" ht="15" x14ac:dyDescent="0.2">
      <c r="A387" s="1020" t="s">
        <v>1176</v>
      </c>
      <c r="B387" s="1023" t="s">
        <v>1177</v>
      </c>
      <c r="C387" s="1017">
        <v>424</v>
      </c>
      <c r="D387" s="1017">
        <v>401</v>
      </c>
      <c r="E387" s="1019" t="s">
        <v>1192</v>
      </c>
      <c r="F387" s="1024" t="s">
        <v>1193</v>
      </c>
      <c r="G387" s="1021">
        <v>1854228</v>
      </c>
      <c r="H387" s="1021">
        <v>130016</v>
      </c>
    </row>
    <row r="388" spans="1:8" ht="15" x14ac:dyDescent="0.2">
      <c r="A388" s="1020" t="s">
        <v>1178</v>
      </c>
      <c r="B388" s="1023" t="s">
        <v>1179</v>
      </c>
      <c r="C388" s="1025">
        <v>693456</v>
      </c>
      <c r="D388" s="1025">
        <v>309262</v>
      </c>
      <c r="E388" s="1019" t="s">
        <v>1194</v>
      </c>
      <c r="F388" s="1024" t="s">
        <v>212</v>
      </c>
      <c r="G388" s="1021">
        <v>62403865</v>
      </c>
      <c r="H388" s="1021">
        <v>8670282</v>
      </c>
    </row>
    <row r="389" spans="1:8" ht="15" x14ac:dyDescent="0.2">
      <c r="A389" s="1020" t="s">
        <v>1180</v>
      </c>
      <c r="B389" s="1023" t="s">
        <v>1181</v>
      </c>
      <c r="C389" s="1025">
        <v>6889193</v>
      </c>
      <c r="D389" s="1025">
        <v>1339709</v>
      </c>
      <c r="E389" s="1019" t="s">
        <v>1195</v>
      </c>
      <c r="F389" s="1024" t="s">
        <v>1196</v>
      </c>
      <c r="G389" s="1021">
        <v>12645037</v>
      </c>
      <c r="H389" s="1021">
        <v>1744447</v>
      </c>
    </row>
    <row r="390" spans="1:8" ht="15" x14ac:dyDescent="0.2">
      <c r="A390" s="1020" t="s">
        <v>1182</v>
      </c>
      <c r="B390" s="1023" t="s">
        <v>1183</v>
      </c>
      <c r="C390" s="1025">
        <v>139605010</v>
      </c>
      <c r="D390" s="1025">
        <v>193404</v>
      </c>
      <c r="E390" s="1019" t="s">
        <v>1197</v>
      </c>
      <c r="F390" s="1024" t="s">
        <v>1198</v>
      </c>
      <c r="G390" s="1021">
        <v>11006550</v>
      </c>
      <c r="H390" s="1021">
        <v>1844236</v>
      </c>
    </row>
    <row r="391" spans="1:8" ht="15" x14ac:dyDescent="0.2">
      <c r="A391" s="1020" t="s">
        <v>1184</v>
      </c>
      <c r="B391" s="1023" t="s">
        <v>1185</v>
      </c>
      <c r="C391" s="1017">
        <v>242</v>
      </c>
      <c r="D391" s="1017">
        <v>323</v>
      </c>
      <c r="E391" s="1019" t="s">
        <v>1199</v>
      </c>
      <c r="F391" s="1024" t="s">
        <v>1200</v>
      </c>
      <c r="G391" s="1021">
        <v>146018</v>
      </c>
      <c r="H391" s="1021">
        <v>28800</v>
      </c>
    </row>
    <row r="392" spans="1:8" ht="15" x14ac:dyDescent="0.2">
      <c r="A392" s="1020" t="s">
        <v>1186</v>
      </c>
      <c r="B392" s="1023" t="s">
        <v>1187</v>
      </c>
      <c r="C392" s="1025">
        <v>233363862</v>
      </c>
      <c r="D392" s="1025">
        <v>8131672</v>
      </c>
      <c r="E392" s="1019" t="s">
        <v>1395</v>
      </c>
      <c r="F392" s="1024" t="s">
        <v>1396</v>
      </c>
      <c r="G392" s="1026">
        <v>177</v>
      </c>
      <c r="H392" s="1021">
        <v>1487</v>
      </c>
    </row>
    <row r="393" spans="1:8" ht="15" x14ac:dyDescent="0.2">
      <c r="A393" s="1020" t="s">
        <v>1188</v>
      </c>
      <c r="B393" s="1023" t="s">
        <v>1189</v>
      </c>
      <c r="C393" s="1025">
        <v>69403833</v>
      </c>
      <c r="D393" s="1025">
        <v>5127449</v>
      </c>
      <c r="E393" s="1019" t="s">
        <v>1201</v>
      </c>
      <c r="F393" s="1024" t="s">
        <v>1202</v>
      </c>
      <c r="G393" s="1021">
        <v>33338614</v>
      </c>
      <c r="H393" s="1021">
        <v>3087518</v>
      </c>
    </row>
    <row r="394" spans="1:8" ht="15" x14ac:dyDescent="0.2">
      <c r="A394" s="1020" t="s">
        <v>1190</v>
      </c>
      <c r="B394" s="1023" t="s">
        <v>1191</v>
      </c>
      <c r="C394" s="1025">
        <v>92387942</v>
      </c>
      <c r="D394" s="1025">
        <v>2812786</v>
      </c>
      <c r="E394" s="1019" t="s">
        <v>1203</v>
      </c>
      <c r="F394" s="1024" t="s">
        <v>1204</v>
      </c>
      <c r="G394" s="1021">
        <v>1611158</v>
      </c>
      <c r="H394" s="1021">
        <v>223641</v>
      </c>
    </row>
    <row r="395" spans="1:8" ht="15" x14ac:dyDescent="0.2">
      <c r="A395" s="1020" t="s">
        <v>1192</v>
      </c>
      <c r="B395" s="1023" t="s">
        <v>1193</v>
      </c>
      <c r="C395" s="1025">
        <v>79696994</v>
      </c>
      <c r="D395" s="1025">
        <v>951884</v>
      </c>
      <c r="E395" s="1019" t="s">
        <v>1205</v>
      </c>
      <c r="F395" s="1024" t="s">
        <v>1206</v>
      </c>
      <c r="G395" s="1021">
        <v>773341</v>
      </c>
      <c r="H395" s="1021">
        <v>108546</v>
      </c>
    </row>
    <row r="396" spans="1:8" ht="15" x14ac:dyDescent="0.2">
      <c r="A396" s="1020" t="s">
        <v>1194</v>
      </c>
      <c r="B396" s="1023" t="s">
        <v>212</v>
      </c>
      <c r="C396" s="1025">
        <v>31054272</v>
      </c>
      <c r="D396" s="1025">
        <v>4766591</v>
      </c>
      <c r="E396" s="1019" t="s">
        <v>1207</v>
      </c>
      <c r="F396" s="1024" t="s">
        <v>1208</v>
      </c>
      <c r="G396" s="1021">
        <v>3543542</v>
      </c>
      <c r="H396" s="1021">
        <v>283747</v>
      </c>
    </row>
    <row r="397" spans="1:8" ht="15" x14ac:dyDescent="0.2">
      <c r="A397" s="1020" t="s">
        <v>1195</v>
      </c>
      <c r="B397" s="1023" t="s">
        <v>1196</v>
      </c>
      <c r="C397" s="1025">
        <v>22440282</v>
      </c>
      <c r="D397" s="1025">
        <v>1209428</v>
      </c>
      <c r="E397" s="1019" t="s">
        <v>1209</v>
      </c>
      <c r="F397" s="1024" t="s">
        <v>1210</v>
      </c>
      <c r="G397" s="1021">
        <v>233565</v>
      </c>
      <c r="H397" s="1021">
        <v>121031</v>
      </c>
    </row>
    <row r="398" spans="1:8" ht="15" x14ac:dyDescent="0.2">
      <c r="A398" s="1020" t="s">
        <v>1197</v>
      </c>
      <c r="B398" s="1023" t="s">
        <v>1198</v>
      </c>
      <c r="C398" s="1025">
        <v>10963364</v>
      </c>
      <c r="D398" s="1025">
        <v>179644</v>
      </c>
      <c r="E398" s="1019" t="s">
        <v>1387</v>
      </c>
      <c r="F398" s="1024" t="s">
        <v>1388</v>
      </c>
      <c r="G398" s="1021">
        <v>9070</v>
      </c>
      <c r="H398" s="1021">
        <v>1883</v>
      </c>
    </row>
    <row r="399" spans="1:8" ht="15" x14ac:dyDescent="0.2">
      <c r="A399" s="1020" t="s">
        <v>1199</v>
      </c>
      <c r="B399" s="1023" t="s">
        <v>1200</v>
      </c>
      <c r="C399" s="1025">
        <v>580878</v>
      </c>
      <c r="D399" s="1025">
        <v>116149</v>
      </c>
      <c r="E399" s="1019" t="s">
        <v>1211</v>
      </c>
      <c r="F399" s="1024" t="s">
        <v>1212</v>
      </c>
      <c r="G399" s="1021">
        <v>700352</v>
      </c>
      <c r="H399" s="1021">
        <v>37410</v>
      </c>
    </row>
    <row r="400" spans="1:8" ht="15" x14ac:dyDescent="0.2">
      <c r="A400" s="1020" t="s">
        <v>1395</v>
      </c>
      <c r="B400" s="1023" t="s">
        <v>1396</v>
      </c>
      <c r="C400" s="1017">
        <v>246</v>
      </c>
      <c r="D400" s="1017">
        <v>663</v>
      </c>
      <c r="E400" s="1019" t="s">
        <v>1215</v>
      </c>
      <c r="F400" s="1024" t="s">
        <v>1216</v>
      </c>
      <c r="G400" s="1021">
        <v>3281337</v>
      </c>
      <c r="H400" s="1021">
        <v>748182</v>
      </c>
    </row>
    <row r="401" spans="1:8" ht="15" x14ac:dyDescent="0.2">
      <c r="A401" s="1020" t="s">
        <v>1201</v>
      </c>
      <c r="B401" s="1023" t="s">
        <v>1202</v>
      </c>
      <c r="C401" s="1025">
        <v>56778818</v>
      </c>
      <c r="D401" s="1025">
        <v>6266953</v>
      </c>
      <c r="E401" s="1019" t="s">
        <v>1217</v>
      </c>
      <c r="F401" s="1024" t="s">
        <v>1218</v>
      </c>
      <c r="G401" s="1021">
        <v>764206</v>
      </c>
      <c r="H401" s="1021">
        <v>224584</v>
      </c>
    </row>
    <row r="402" spans="1:8" ht="15" x14ac:dyDescent="0.2">
      <c r="A402" s="1020" t="s">
        <v>1203</v>
      </c>
      <c r="B402" s="1023" t="s">
        <v>1204</v>
      </c>
      <c r="C402" s="1025">
        <v>15410</v>
      </c>
      <c r="D402" s="1025">
        <v>5560</v>
      </c>
      <c r="E402" s="1019" t="s">
        <v>1219</v>
      </c>
      <c r="F402" s="1024" t="s">
        <v>1220</v>
      </c>
      <c r="G402" s="1021">
        <v>582228</v>
      </c>
      <c r="H402" s="1021">
        <v>165331</v>
      </c>
    </row>
    <row r="403" spans="1:8" ht="15" x14ac:dyDescent="0.2">
      <c r="A403" s="1020" t="s">
        <v>1205</v>
      </c>
      <c r="B403" s="1023" t="s">
        <v>1206</v>
      </c>
      <c r="C403" s="1025">
        <v>23370893</v>
      </c>
      <c r="D403" s="1025">
        <v>1777934</v>
      </c>
      <c r="E403" s="1019" t="s">
        <v>1221</v>
      </c>
      <c r="F403" s="1024" t="s">
        <v>1222</v>
      </c>
      <c r="G403" s="1021">
        <v>6095</v>
      </c>
      <c r="H403" s="1021">
        <v>6273</v>
      </c>
    </row>
    <row r="404" spans="1:8" ht="15" x14ac:dyDescent="0.2">
      <c r="A404" s="1020" t="s">
        <v>1207</v>
      </c>
      <c r="B404" s="1023" t="s">
        <v>1208</v>
      </c>
      <c r="C404" s="1025">
        <v>308958</v>
      </c>
      <c r="D404" s="1025">
        <v>17595</v>
      </c>
      <c r="E404" s="1019" t="s">
        <v>1223</v>
      </c>
      <c r="F404" s="1024" t="s">
        <v>191</v>
      </c>
      <c r="G404" s="1021">
        <v>121097509</v>
      </c>
      <c r="H404" s="1021">
        <v>17813058</v>
      </c>
    </row>
    <row r="405" spans="1:8" ht="15" x14ac:dyDescent="0.2">
      <c r="A405" s="1020" t="s">
        <v>1209</v>
      </c>
      <c r="B405" s="1023" t="s">
        <v>1210</v>
      </c>
      <c r="C405" s="1025">
        <v>26931</v>
      </c>
      <c r="D405" s="1025">
        <v>15946</v>
      </c>
      <c r="E405" s="1019" t="s">
        <v>1224</v>
      </c>
      <c r="F405" s="1024" t="s">
        <v>1225</v>
      </c>
      <c r="G405" s="1021">
        <v>28408646</v>
      </c>
      <c r="H405" s="1021">
        <v>4546309</v>
      </c>
    </row>
    <row r="406" spans="1:8" ht="15" x14ac:dyDescent="0.2">
      <c r="A406" s="1020" t="s">
        <v>1387</v>
      </c>
      <c r="B406" s="1023" t="s">
        <v>1388</v>
      </c>
      <c r="C406" s="1017">
        <v>44</v>
      </c>
      <c r="D406" s="1017">
        <v>4</v>
      </c>
      <c r="E406" s="1019" t="s">
        <v>1226</v>
      </c>
      <c r="F406" s="1024" t="s">
        <v>1227</v>
      </c>
      <c r="G406" s="1021">
        <v>208062</v>
      </c>
      <c r="H406" s="1021">
        <v>45732</v>
      </c>
    </row>
    <row r="407" spans="1:8" ht="15" x14ac:dyDescent="0.2">
      <c r="A407" s="1020" t="s">
        <v>1211</v>
      </c>
      <c r="B407" s="1023" t="s">
        <v>1212</v>
      </c>
      <c r="C407" s="1025">
        <v>206604</v>
      </c>
      <c r="D407" s="1025">
        <v>3292</v>
      </c>
      <c r="E407" s="1019" t="s">
        <v>1228</v>
      </c>
      <c r="F407" s="1024" t="s">
        <v>1229</v>
      </c>
      <c r="G407" s="1021">
        <v>53611</v>
      </c>
      <c r="H407" s="1021">
        <v>46041</v>
      </c>
    </row>
    <row r="408" spans="1:8" ht="15" x14ac:dyDescent="0.2">
      <c r="A408" s="1020" t="s">
        <v>1213</v>
      </c>
      <c r="B408" s="1023" t="s">
        <v>1214</v>
      </c>
      <c r="C408" s="1017">
        <v>56</v>
      </c>
      <c r="D408" s="1017">
        <v>22</v>
      </c>
      <c r="E408" s="1019" t="s">
        <v>1230</v>
      </c>
      <c r="F408" s="1024" t="s">
        <v>1231</v>
      </c>
      <c r="G408" s="1021">
        <v>262801</v>
      </c>
      <c r="H408" s="1021">
        <v>68415</v>
      </c>
    </row>
    <row r="409" spans="1:8" ht="15" x14ac:dyDescent="0.2">
      <c r="A409" s="1020" t="s">
        <v>1215</v>
      </c>
      <c r="B409" s="1023" t="s">
        <v>1216</v>
      </c>
      <c r="C409" s="1025">
        <v>1084554</v>
      </c>
      <c r="D409" s="1025">
        <v>883329</v>
      </c>
      <c r="E409" s="1019" t="s">
        <v>1232</v>
      </c>
      <c r="F409" s="1024" t="s">
        <v>1233</v>
      </c>
      <c r="G409" s="1021">
        <v>271152</v>
      </c>
      <c r="H409" s="1021">
        <v>26919</v>
      </c>
    </row>
    <row r="410" spans="1:8" ht="15" x14ac:dyDescent="0.2">
      <c r="A410" s="1020" t="s">
        <v>1217</v>
      </c>
      <c r="B410" s="1023" t="s">
        <v>1218</v>
      </c>
      <c r="C410" s="1025">
        <v>1806646</v>
      </c>
      <c r="D410" s="1025">
        <v>236984</v>
      </c>
      <c r="E410" s="1019" t="s">
        <v>1234</v>
      </c>
      <c r="F410" s="1024" t="s">
        <v>214</v>
      </c>
      <c r="G410" s="1021">
        <v>9076341</v>
      </c>
      <c r="H410" s="1021">
        <v>1255575</v>
      </c>
    </row>
    <row r="411" spans="1:8" ht="15" x14ac:dyDescent="0.2">
      <c r="A411" s="1020" t="s">
        <v>1219</v>
      </c>
      <c r="B411" s="1023" t="s">
        <v>1220</v>
      </c>
      <c r="C411" s="1025">
        <v>28987</v>
      </c>
      <c r="D411" s="1025">
        <v>12881</v>
      </c>
      <c r="E411" s="1019" t="s">
        <v>1235</v>
      </c>
      <c r="F411" s="1024" t="s">
        <v>1236</v>
      </c>
      <c r="G411" s="1021">
        <v>654700</v>
      </c>
      <c r="H411" s="1021">
        <v>34160</v>
      </c>
    </row>
    <row r="412" spans="1:8" ht="15" x14ac:dyDescent="0.2">
      <c r="A412" s="1020" t="s">
        <v>1221</v>
      </c>
      <c r="B412" s="1023" t="s">
        <v>1222</v>
      </c>
      <c r="C412" s="1025">
        <v>1587796</v>
      </c>
      <c r="D412" s="1025">
        <v>120628</v>
      </c>
      <c r="E412" s="1019" t="s">
        <v>1237</v>
      </c>
      <c r="F412" s="1024" t="s">
        <v>1238</v>
      </c>
      <c r="G412" s="1021">
        <v>974813316</v>
      </c>
      <c r="H412" s="1021">
        <v>162406679</v>
      </c>
    </row>
    <row r="413" spans="1:8" ht="15" x14ac:dyDescent="0.2">
      <c r="A413" s="1020" t="s">
        <v>1223</v>
      </c>
      <c r="B413" s="1023" t="s">
        <v>191</v>
      </c>
      <c r="C413" s="1025">
        <v>46355249</v>
      </c>
      <c r="D413" s="1025">
        <v>17259712</v>
      </c>
      <c r="E413" s="1019" t="s">
        <v>1239</v>
      </c>
      <c r="F413" s="1024" t="s">
        <v>215</v>
      </c>
      <c r="G413" s="1021">
        <v>120277904</v>
      </c>
      <c r="H413" s="1021">
        <v>18866472</v>
      </c>
    </row>
    <row r="414" spans="1:8" ht="15" x14ac:dyDescent="0.2">
      <c r="A414" s="1020" t="s">
        <v>1224</v>
      </c>
      <c r="B414" s="1023" t="s">
        <v>1225</v>
      </c>
      <c r="C414" s="1025">
        <v>79942165</v>
      </c>
      <c r="D414" s="1025">
        <v>34762273</v>
      </c>
      <c r="E414" s="1019" t="s">
        <v>1240</v>
      </c>
      <c r="F414" s="1024" t="s">
        <v>1241</v>
      </c>
      <c r="G414" s="1021">
        <v>812209</v>
      </c>
      <c r="H414" s="1021">
        <v>137400</v>
      </c>
    </row>
    <row r="415" spans="1:8" ht="15" x14ac:dyDescent="0.2">
      <c r="A415" s="1020" t="s">
        <v>1226</v>
      </c>
      <c r="B415" s="1023" t="s">
        <v>1227</v>
      </c>
      <c r="C415" s="1025">
        <v>12290106</v>
      </c>
      <c r="D415" s="1025">
        <v>689253</v>
      </c>
      <c r="E415" s="1019" t="s">
        <v>1244</v>
      </c>
      <c r="F415" s="1024" t="s">
        <v>1245</v>
      </c>
      <c r="G415" s="1026">
        <v>158</v>
      </c>
      <c r="H415" s="1026">
        <v>872</v>
      </c>
    </row>
    <row r="416" spans="1:8" ht="15" x14ac:dyDescent="0.2">
      <c r="A416" s="1020" t="s">
        <v>1228</v>
      </c>
      <c r="B416" s="1023" t="s">
        <v>1229</v>
      </c>
      <c r="C416" s="1025">
        <v>1974376</v>
      </c>
      <c r="D416" s="1025">
        <v>187117</v>
      </c>
      <c r="E416" s="1019" t="s">
        <v>1246</v>
      </c>
      <c r="F416" s="1024" t="s">
        <v>1247</v>
      </c>
      <c r="G416" s="1021">
        <v>13647439</v>
      </c>
      <c r="H416" s="1021">
        <v>2247335</v>
      </c>
    </row>
    <row r="417" spans="1:8" ht="15" x14ac:dyDescent="0.2">
      <c r="A417" s="1020" t="s">
        <v>1230</v>
      </c>
      <c r="B417" s="1023" t="s">
        <v>1231</v>
      </c>
      <c r="C417" s="1017">
        <v>806</v>
      </c>
      <c r="D417" s="1025">
        <v>2292</v>
      </c>
      <c r="E417" s="1019" t="s">
        <v>1248</v>
      </c>
      <c r="F417" s="1024" t="s">
        <v>1249</v>
      </c>
      <c r="G417" s="1021">
        <v>9211726</v>
      </c>
      <c r="H417" s="1021">
        <v>1310629</v>
      </c>
    </row>
    <row r="418" spans="1:8" ht="15" x14ac:dyDescent="0.2">
      <c r="A418" s="1020" t="s">
        <v>1232</v>
      </c>
      <c r="B418" s="1023" t="s">
        <v>1233</v>
      </c>
      <c r="C418" s="1025">
        <v>318211</v>
      </c>
      <c r="D418" s="1025">
        <v>14279</v>
      </c>
      <c r="E418" s="1019" t="s">
        <v>1250</v>
      </c>
      <c r="F418" s="1024" t="s">
        <v>1251</v>
      </c>
      <c r="G418" s="1021">
        <v>5470121</v>
      </c>
      <c r="H418" s="1021">
        <v>143821</v>
      </c>
    </row>
    <row r="419" spans="1:8" ht="15" x14ac:dyDescent="0.2">
      <c r="A419" s="1020" t="s">
        <v>1611</v>
      </c>
      <c r="B419" s="1023" t="s">
        <v>1612</v>
      </c>
      <c r="C419" s="1025">
        <v>13022</v>
      </c>
      <c r="D419" s="1017">
        <v>330</v>
      </c>
      <c r="E419" s="1019" t="s">
        <v>1252</v>
      </c>
      <c r="F419" s="1024" t="s">
        <v>216</v>
      </c>
      <c r="G419" s="1021">
        <v>11382852</v>
      </c>
      <c r="H419" s="1021">
        <v>953618</v>
      </c>
    </row>
    <row r="420" spans="1:8" ht="15" x14ac:dyDescent="0.2">
      <c r="A420" s="1020" t="s">
        <v>1234</v>
      </c>
      <c r="B420" s="1023" t="s">
        <v>214</v>
      </c>
      <c r="C420" s="1025">
        <v>781798</v>
      </c>
      <c r="D420" s="1025">
        <v>183110</v>
      </c>
      <c r="E420" s="1019" t="s">
        <v>1253</v>
      </c>
      <c r="F420" s="1024" t="s">
        <v>1254</v>
      </c>
      <c r="G420" s="1021">
        <v>136505</v>
      </c>
      <c r="H420" s="1021">
        <v>18155</v>
      </c>
    </row>
    <row r="421" spans="1:8" ht="15" x14ac:dyDescent="0.2">
      <c r="A421" s="1020" t="s">
        <v>1235</v>
      </c>
      <c r="B421" s="1023" t="s">
        <v>1236</v>
      </c>
      <c r="C421" s="1025">
        <v>5236694</v>
      </c>
      <c r="D421" s="1025">
        <v>141010</v>
      </c>
      <c r="E421" s="1019" t="s">
        <v>1255</v>
      </c>
      <c r="F421" s="1024" t="s">
        <v>1256</v>
      </c>
      <c r="G421" s="1021">
        <v>213106</v>
      </c>
      <c r="H421" s="1021">
        <v>124144</v>
      </c>
    </row>
    <row r="422" spans="1:8" ht="15" x14ac:dyDescent="0.2">
      <c r="A422" s="1020" t="s">
        <v>1237</v>
      </c>
      <c r="B422" s="1023" t="s">
        <v>1238</v>
      </c>
      <c r="C422" s="1025">
        <v>1385445295</v>
      </c>
      <c r="D422" s="1025">
        <v>110966504</v>
      </c>
      <c r="E422" s="1019" t="s">
        <v>1257</v>
      </c>
      <c r="F422" s="1024" t="s">
        <v>1258</v>
      </c>
      <c r="G422" s="1021">
        <v>6075142</v>
      </c>
      <c r="H422" s="1021">
        <v>2474220</v>
      </c>
    </row>
    <row r="423" spans="1:8" ht="15" x14ac:dyDescent="0.2">
      <c r="A423" s="1020" t="s">
        <v>1239</v>
      </c>
      <c r="B423" s="1023" t="s">
        <v>215</v>
      </c>
      <c r="C423" s="1025">
        <v>112480997</v>
      </c>
      <c r="D423" s="1025">
        <v>6241116</v>
      </c>
      <c r="E423" s="1019" t="s">
        <v>1259</v>
      </c>
      <c r="F423" s="1024" t="s">
        <v>1260</v>
      </c>
      <c r="G423" s="1021">
        <v>29478021</v>
      </c>
      <c r="H423" s="1021">
        <v>1107286</v>
      </c>
    </row>
    <row r="424" spans="1:8" ht="15" x14ac:dyDescent="0.2">
      <c r="A424" s="1020" t="s">
        <v>1240</v>
      </c>
      <c r="B424" s="1023" t="s">
        <v>1241</v>
      </c>
      <c r="C424" s="1025">
        <v>1375439</v>
      </c>
      <c r="D424" s="1025">
        <v>92233</v>
      </c>
      <c r="E424" s="1019" t="s">
        <v>1261</v>
      </c>
      <c r="F424" s="1024" t="s">
        <v>1262</v>
      </c>
      <c r="G424" s="1021">
        <v>13327908859</v>
      </c>
      <c r="H424" s="1021">
        <v>265609307</v>
      </c>
    </row>
    <row r="425" spans="1:8" ht="15" x14ac:dyDescent="0.2">
      <c r="A425" s="1020" t="s">
        <v>1242</v>
      </c>
      <c r="B425" s="1023" t="s">
        <v>1243</v>
      </c>
      <c r="C425" s="1025">
        <v>1210523</v>
      </c>
      <c r="D425" s="1025">
        <v>67003</v>
      </c>
      <c r="E425" s="1019" t="s">
        <v>1263</v>
      </c>
      <c r="F425" s="1024" t="s">
        <v>1264</v>
      </c>
      <c r="G425" s="1021">
        <v>772248</v>
      </c>
      <c r="H425" s="1021">
        <v>76276</v>
      </c>
    </row>
    <row r="426" spans="1:8" ht="15" x14ac:dyDescent="0.2">
      <c r="A426" s="1020" t="s">
        <v>1244</v>
      </c>
      <c r="B426" s="1023" t="s">
        <v>1245</v>
      </c>
      <c r="C426" s="1025">
        <v>26607</v>
      </c>
      <c r="D426" s="1025">
        <v>11411</v>
      </c>
      <c r="E426" s="1019" t="s">
        <v>1265</v>
      </c>
      <c r="F426" s="1024" t="s">
        <v>1266</v>
      </c>
      <c r="G426" s="1021">
        <v>78290125</v>
      </c>
      <c r="H426" s="1021">
        <v>15102697</v>
      </c>
    </row>
    <row r="427" spans="1:8" ht="15" x14ac:dyDescent="0.2">
      <c r="A427" s="1020" t="s">
        <v>1246</v>
      </c>
      <c r="B427" s="1023" t="s">
        <v>1247</v>
      </c>
      <c r="C427" s="1025">
        <v>6959575</v>
      </c>
      <c r="D427" s="1025">
        <v>753892</v>
      </c>
      <c r="E427" s="1019" t="s">
        <v>1269</v>
      </c>
      <c r="F427" s="1024" t="s">
        <v>1270</v>
      </c>
      <c r="G427" s="1021">
        <v>1410439</v>
      </c>
      <c r="H427" s="1021">
        <v>112931</v>
      </c>
    </row>
    <row r="428" spans="1:8" ht="15" x14ac:dyDescent="0.2">
      <c r="A428" s="1020" t="s">
        <v>1248</v>
      </c>
      <c r="B428" s="1023" t="s">
        <v>1249</v>
      </c>
      <c r="C428" s="1025">
        <v>10500203</v>
      </c>
      <c r="D428" s="1025">
        <v>436077</v>
      </c>
      <c r="E428" s="1019" t="s">
        <v>1271</v>
      </c>
      <c r="F428" s="1024" t="s">
        <v>1272</v>
      </c>
      <c r="G428" s="1021">
        <v>6799170</v>
      </c>
      <c r="H428" s="1021">
        <v>2063603</v>
      </c>
    </row>
    <row r="429" spans="1:8" ht="15" x14ac:dyDescent="0.2">
      <c r="A429" s="1020" t="s">
        <v>1250</v>
      </c>
      <c r="B429" s="1023" t="s">
        <v>1251</v>
      </c>
      <c r="C429" s="1025">
        <v>15335146</v>
      </c>
      <c r="D429" s="1025">
        <v>258757</v>
      </c>
      <c r="E429" s="1019" t="s">
        <v>1273</v>
      </c>
      <c r="F429" s="1024" t="s">
        <v>1274</v>
      </c>
      <c r="G429" s="1021">
        <v>59306</v>
      </c>
      <c r="H429" s="1021">
        <v>6026</v>
      </c>
    </row>
    <row r="430" spans="1:8" ht="15" x14ac:dyDescent="0.2">
      <c r="A430" s="1020" t="s">
        <v>1252</v>
      </c>
      <c r="B430" s="1023" t="s">
        <v>216</v>
      </c>
      <c r="C430" s="1025">
        <v>7729544</v>
      </c>
      <c r="D430" s="1025">
        <v>511823</v>
      </c>
      <c r="E430" s="1019" t="s">
        <v>1275</v>
      </c>
      <c r="F430" s="1024" t="s">
        <v>1276</v>
      </c>
      <c r="G430" s="1021">
        <v>136635448</v>
      </c>
      <c r="H430" s="1021">
        <v>2264782</v>
      </c>
    </row>
    <row r="431" spans="1:8" ht="15" x14ac:dyDescent="0.2">
      <c r="A431" s="1020" t="s">
        <v>1253</v>
      </c>
      <c r="B431" s="1023" t="s">
        <v>1254</v>
      </c>
      <c r="C431" s="1025">
        <v>12295</v>
      </c>
      <c r="D431" s="1025">
        <v>3065</v>
      </c>
      <c r="E431" s="1019" t="s">
        <v>1277</v>
      </c>
      <c r="F431" s="1024" t="s">
        <v>1278</v>
      </c>
      <c r="G431" s="1021">
        <v>22746761</v>
      </c>
      <c r="H431" s="1021">
        <v>433899</v>
      </c>
    </row>
    <row r="432" spans="1:8" ht="15" x14ac:dyDescent="0.2">
      <c r="A432" s="1020" t="s">
        <v>1255</v>
      </c>
      <c r="B432" s="1023" t="s">
        <v>1256</v>
      </c>
      <c r="C432" s="1025">
        <v>88573</v>
      </c>
      <c r="D432" s="1025">
        <v>8087</v>
      </c>
      <c r="E432" s="1019" t="s">
        <v>1279</v>
      </c>
      <c r="F432" s="1024" t="s">
        <v>1280</v>
      </c>
      <c r="G432" s="1021">
        <v>8394091</v>
      </c>
      <c r="H432" s="1021">
        <v>360751</v>
      </c>
    </row>
    <row r="433" spans="1:8" ht="15" x14ac:dyDescent="0.2">
      <c r="A433" s="1020" t="s">
        <v>1257</v>
      </c>
      <c r="B433" s="1023" t="s">
        <v>1258</v>
      </c>
      <c r="C433" s="1025">
        <v>9521359</v>
      </c>
      <c r="D433" s="1025">
        <v>9842809</v>
      </c>
      <c r="E433" s="1019" t="s">
        <v>1281</v>
      </c>
      <c r="F433" s="1024" t="s">
        <v>1282</v>
      </c>
      <c r="G433" s="1026">
        <v>2</v>
      </c>
      <c r="H433" s="1026">
        <v>3</v>
      </c>
    </row>
    <row r="434" spans="1:8" ht="15" x14ac:dyDescent="0.2">
      <c r="A434" s="1020" t="s">
        <v>1259</v>
      </c>
      <c r="B434" s="1023" t="s">
        <v>1260</v>
      </c>
      <c r="C434" s="1025">
        <v>26162603</v>
      </c>
      <c r="D434" s="1025">
        <v>4178339</v>
      </c>
      <c r="E434" s="1019" t="s">
        <v>1283</v>
      </c>
      <c r="F434" s="1024" t="s">
        <v>1284</v>
      </c>
      <c r="G434" s="1021">
        <v>894074098</v>
      </c>
      <c r="H434" s="1021">
        <v>65877304</v>
      </c>
    </row>
    <row r="435" spans="1:8" ht="15" x14ac:dyDescent="0.2">
      <c r="A435" s="1020" t="s">
        <v>1261</v>
      </c>
      <c r="B435" s="1023" t="s">
        <v>1262</v>
      </c>
      <c r="C435" s="1025">
        <v>12588227681</v>
      </c>
      <c r="D435" s="1025">
        <v>306624760</v>
      </c>
      <c r="E435" s="1019" t="s">
        <v>270</v>
      </c>
      <c r="F435" s="1024" t="s">
        <v>271</v>
      </c>
      <c r="G435" s="1021">
        <v>568076773</v>
      </c>
      <c r="H435" s="1021">
        <v>89783531</v>
      </c>
    </row>
    <row r="436" spans="1:8" ht="15" x14ac:dyDescent="0.2">
      <c r="A436" s="1020" t="s">
        <v>1397</v>
      </c>
      <c r="B436" s="1023" t="s">
        <v>1398</v>
      </c>
      <c r="C436" s="1017">
        <v>11</v>
      </c>
      <c r="D436" s="1017">
        <v>12</v>
      </c>
      <c r="E436" s="1019" t="s">
        <v>1285</v>
      </c>
      <c r="F436" s="1024" t="s">
        <v>1286</v>
      </c>
      <c r="G436" s="1021">
        <v>134880</v>
      </c>
      <c r="H436" s="1021">
        <v>47752</v>
      </c>
    </row>
    <row r="437" spans="1:8" ht="15" x14ac:dyDescent="0.2">
      <c r="A437" s="1020" t="s">
        <v>1399</v>
      </c>
      <c r="B437" s="1023" t="s">
        <v>1400</v>
      </c>
      <c r="C437" s="1025">
        <v>5085</v>
      </c>
      <c r="D437" s="1017">
        <v>871</v>
      </c>
      <c r="E437" s="1019" t="s">
        <v>1287</v>
      </c>
      <c r="F437" s="1024" t="s">
        <v>1288</v>
      </c>
      <c r="G437" s="1021">
        <v>183487211</v>
      </c>
      <c r="H437" s="1021">
        <v>10455702</v>
      </c>
    </row>
    <row r="438" spans="1:8" ht="15" x14ac:dyDescent="0.2">
      <c r="A438" s="1020" t="s">
        <v>1263</v>
      </c>
      <c r="B438" s="1023" t="s">
        <v>1264</v>
      </c>
      <c r="C438" s="1017">
        <v>970</v>
      </c>
      <c r="D438" s="1017">
        <v>827</v>
      </c>
      <c r="E438" s="1019" t="s">
        <v>1291</v>
      </c>
      <c r="F438" s="1024" t="s">
        <v>1292</v>
      </c>
      <c r="G438" s="1021">
        <v>191458</v>
      </c>
      <c r="H438" s="1021">
        <v>71877</v>
      </c>
    </row>
    <row r="439" spans="1:8" ht="15" x14ac:dyDescent="0.2">
      <c r="A439" s="1020" t="s">
        <v>1265</v>
      </c>
      <c r="B439" s="1023" t="s">
        <v>1266</v>
      </c>
      <c r="C439" s="1025">
        <v>109769294</v>
      </c>
      <c r="D439" s="1025">
        <v>10920413</v>
      </c>
      <c r="E439" s="1019" t="s">
        <v>1293</v>
      </c>
      <c r="F439" s="1024" t="s">
        <v>1294</v>
      </c>
      <c r="G439" s="1021">
        <v>3315934</v>
      </c>
      <c r="H439" s="1021">
        <v>223187</v>
      </c>
    </row>
    <row r="440" spans="1:8" ht="15" x14ac:dyDescent="0.2">
      <c r="A440" s="1020" t="s">
        <v>1267</v>
      </c>
      <c r="B440" s="1023" t="s">
        <v>1268</v>
      </c>
      <c r="C440" s="1017">
        <v>24</v>
      </c>
      <c r="D440" s="1017">
        <v>201</v>
      </c>
      <c r="E440" s="1019" t="s">
        <v>1295</v>
      </c>
      <c r="F440" s="1024" t="s">
        <v>1296</v>
      </c>
      <c r="G440" s="1021">
        <v>499666915</v>
      </c>
      <c r="H440" s="1021">
        <v>76161146</v>
      </c>
    </row>
    <row r="441" spans="1:8" ht="15" x14ac:dyDescent="0.2">
      <c r="A441" s="1020" t="s">
        <v>1269</v>
      </c>
      <c r="B441" s="1023" t="s">
        <v>1270</v>
      </c>
      <c r="C441" s="1025">
        <v>206032</v>
      </c>
      <c r="D441" s="1025">
        <v>15470</v>
      </c>
      <c r="E441" s="1019" t="s">
        <v>1297</v>
      </c>
      <c r="F441" s="1024" t="s">
        <v>218</v>
      </c>
      <c r="G441" s="1021">
        <v>16263163</v>
      </c>
      <c r="H441" s="1021">
        <v>7510959</v>
      </c>
    </row>
    <row r="442" spans="1:8" ht="15" x14ac:dyDescent="0.2">
      <c r="A442" s="1020" t="s">
        <v>1271</v>
      </c>
      <c r="B442" s="1023" t="s">
        <v>1272</v>
      </c>
      <c r="C442" s="1025">
        <v>6579781</v>
      </c>
      <c r="D442" s="1025">
        <v>272841</v>
      </c>
      <c r="E442" s="1019" t="s">
        <v>1298</v>
      </c>
      <c r="F442" s="1024" t="s">
        <v>1299</v>
      </c>
      <c r="G442" s="1021">
        <v>23402</v>
      </c>
      <c r="H442" s="1021">
        <v>7879</v>
      </c>
    </row>
    <row r="443" spans="1:8" ht="15" x14ac:dyDescent="0.2">
      <c r="A443" s="1020" t="s">
        <v>1273</v>
      </c>
      <c r="B443" s="1023" t="s">
        <v>1274</v>
      </c>
      <c r="C443" s="1025">
        <v>1760</v>
      </c>
      <c r="D443" s="1017">
        <v>218</v>
      </c>
      <c r="E443" s="1019" t="s">
        <v>1300</v>
      </c>
      <c r="F443" s="1024" t="s">
        <v>1301</v>
      </c>
      <c r="G443" s="1021">
        <v>433795002</v>
      </c>
      <c r="H443" s="1021">
        <v>21584479</v>
      </c>
    </row>
    <row r="444" spans="1:8" ht="15" x14ac:dyDescent="0.2">
      <c r="A444" s="1020" t="s">
        <v>1275</v>
      </c>
      <c r="B444" s="1023" t="s">
        <v>1276</v>
      </c>
      <c r="C444" s="1025">
        <v>220688</v>
      </c>
      <c r="D444" s="1025">
        <v>26916</v>
      </c>
      <c r="E444" s="1019" t="s">
        <v>272</v>
      </c>
      <c r="F444" s="1024" t="s">
        <v>273</v>
      </c>
      <c r="G444" s="1021">
        <v>9340007640</v>
      </c>
      <c r="H444" s="1021">
        <v>332460350</v>
      </c>
    </row>
    <row r="445" spans="1:8" ht="15" x14ac:dyDescent="0.2">
      <c r="A445" s="1020" t="s">
        <v>1277</v>
      </c>
      <c r="B445" s="1023" t="s">
        <v>1278</v>
      </c>
      <c r="C445" s="1025">
        <v>386563877</v>
      </c>
      <c r="D445" s="1025">
        <v>4872815</v>
      </c>
      <c r="E445" s="1019" t="s">
        <v>1302</v>
      </c>
      <c r="F445" s="1024" t="s">
        <v>1303</v>
      </c>
      <c r="G445" s="1021">
        <v>139839</v>
      </c>
      <c r="H445" s="1021">
        <v>2339</v>
      </c>
    </row>
    <row r="446" spans="1:8" ht="15" x14ac:dyDescent="0.2">
      <c r="A446" s="1020" t="s">
        <v>1279</v>
      </c>
      <c r="B446" s="1023" t="s">
        <v>1280</v>
      </c>
      <c r="C446" s="1025">
        <v>491364826</v>
      </c>
      <c r="D446" s="1025">
        <v>14871151</v>
      </c>
      <c r="E446" s="1019" t="s">
        <v>1304</v>
      </c>
      <c r="F446" s="1024" t="s">
        <v>1305</v>
      </c>
      <c r="G446" s="1021">
        <v>213550</v>
      </c>
      <c r="H446" s="1021">
        <v>22613</v>
      </c>
    </row>
    <row r="447" spans="1:8" ht="15" x14ac:dyDescent="0.2">
      <c r="A447" s="1020" t="s">
        <v>1281</v>
      </c>
      <c r="B447" s="1023" t="s">
        <v>1282</v>
      </c>
      <c r="C447" s="1025">
        <v>14251812</v>
      </c>
      <c r="D447" s="1025">
        <v>2034056</v>
      </c>
      <c r="E447" s="1019" t="s">
        <v>1306</v>
      </c>
      <c r="F447" s="1024" t="s">
        <v>217</v>
      </c>
      <c r="G447" s="1021">
        <v>6587077</v>
      </c>
      <c r="H447" s="1021">
        <v>445512</v>
      </c>
    </row>
    <row r="448" spans="1:8" ht="15" x14ac:dyDescent="0.2">
      <c r="A448" s="1020" t="s">
        <v>1283</v>
      </c>
      <c r="B448" s="1023" t="s">
        <v>1284</v>
      </c>
      <c r="C448" s="1025">
        <v>516027835</v>
      </c>
      <c r="D448" s="1025">
        <v>54103728</v>
      </c>
      <c r="E448" s="1019" t="s">
        <v>1307</v>
      </c>
      <c r="F448" s="1024" t="s">
        <v>1308</v>
      </c>
      <c r="G448" s="1021">
        <v>7883</v>
      </c>
      <c r="H448" s="1021">
        <v>3763</v>
      </c>
    </row>
    <row r="449" spans="1:8" ht="15" x14ac:dyDescent="0.2">
      <c r="A449" s="1020" t="s">
        <v>270</v>
      </c>
      <c r="B449" s="1023" t="s">
        <v>271</v>
      </c>
      <c r="C449" s="1025">
        <v>10824971840</v>
      </c>
      <c r="D449" s="1025">
        <v>123074887</v>
      </c>
      <c r="E449" s="1019" t="s">
        <v>1309</v>
      </c>
      <c r="F449" s="1024" t="s">
        <v>1310</v>
      </c>
      <c r="G449" s="1021">
        <v>183301</v>
      </c>
      <c r="H449" s="1021">
        <v>43309</v>
      </c>
    </row>
    <row r="450" spans="1:8" ht="15" x14ac:dyDescent="0.2">
      <c r="A450" s="1020" t="s">
        <v>1285</v>
      </c>
      <c r="B450" s="1023" t="s">
        <v>1286</v>
      </c>
      <c r="C450" s="1025">
        <v>41387</v>
      </c>
      <c r="D450" s="1025">
        <v>43845</v>
      </c>
      <c r="E450" s="1019" t="s">
        <v>1311</v>
      </c>
      <c r="F450" s="1024" t="s">
        <v>1312</v>
      </c>
      <c r="G450" s="1021">
        <v>6118</v>
      </c>
      <c r="H450" s="1021">
        <v>5641</v>
      </c>
    </row>
    <row r="451" spans="1:8" ht="15" x14ac:dyDescent="0.2">
      <c r="A451" s="1020" t="s">
        <v>1287</v>
      </c>
      <c r="B451" s="1023" t="s">
        <v>1288</v>
      </c>
      <c r="C451" s="1025">
        <v>152069594</v>
      </c>
      <c r="D451" s="1025">
        <v>2811938</v>
      </c>
      <c r="E451" s="1019" t="s">
        <v>1313</v>
      </c>
      <c r="F451" s="1024" t="s">
        <v>1314</v>
      </c>
      <c r="G451" s="1026">
        <v>323</v>
      </c>
      <c r="H451" s="1026">
        <v>1</v>
      </c>
    </row>
    <row r="452" spans="1:8" ht="15" x14ac:dyDescent="0.2">
      <c r="A452" s="1020" t="s">
        <v>1289</v>
      </c>
      <c r="B452" s="1023" t="s">
        <v>1290</v>
      </c>
      <c r="C452" s="1025">
        <v>1933</v>
      </c>
      <c r="D452" s="1017">
        <v>222</v>
      </c>
      <c r="E452" s="1019" t="s">
        <v>1315</v>
      </c>
      <c r="F452" s="1024" t="s">
        <v>1316</v>
      </c>
      <c r="G452" s="1021">
        <v>1120529</v>
      </c>
      <c r="H452" s="1021">
        <v>454822</v>
      </c>
    </row>
    <row r="453" spans="1:8" ht="15" x14ac:dyDescent="0.2">
      <c r="A453" s="1020" t="s">
        <v>1291</v>
      </c>
      <c r="B453" s="1023" t="s">
        <v>1292</v>
      </c>
      <c r="C453" s="1025">
        <v>3116</v>
      </c>
      <c r="D453" s="1025">
        <v>3615</v>
      </c>
      <c r="E453" s="1019" t="s">
        <v>1317</v>
      </c>
      <c r="F453" s="1024" t="s">
        <v>1318</v>
      </c>
      <c r="G453" s="1021">
        <v>48174</v>
      </c>
      <c r="H453" s="1021">
        <v>4919</v>
      </c>
    </row>
    <row r="454" spans="1:8" ht="15" x14ac:dyDescent="0.2">
      <c r="A454" s="1020" t="s">
        <v>1293</v>
      </c>
      <c r="B454" s="1023" t="s">
        <v>1294</v>
      </c>
      <c r="C454" s="1025">
        <v>15289</v>
      </c>
      <c r="D454" s="1025">
        <v>3606</v>
      </c>
      <c r="E454" s="1019" t="s">
        <v>1319</v>
      </c>
      <c r="F454" s="1024" t="s">
        <v>1320</v>
      </c>
      <c r="G454" s="1021">
        <v>2732750</v>
      </c>
      <c r="H454" s="1021">
        <v>130235</v>
      </c>
    </row>
    <row r="455" spans="1:8" ht="15" x14ac:dyDescent="0.2">
      <c r="A455" s="1020" t="s">
        <v>1295</v>
      </c>
      <c r="B455" s="1023" t="s">
        <v>1296</v>
      </c>
      <c r="C455" s="1025">
        <v>1057168160</v>
      </c>
      <c r="D455" s="1025">
        <v>33076469</v>
      </c>
      <c r="E455" s="1019" t="s">
        <v>1321</v>
      </c>
      <c r="F455" s="1024" t="s">
        <v>1322</v>
      </c>
      <c r="G455" s="1021">
        <v>41339</v>
      </c>
      <c r="H455" s="1021">
        <v>14269</v>
      </c>
    </row>
    <row r="456" spans="1:8" ht="15" x14ac:dyDescent="0.2">
      <c r="A456" s="1020" t="s">
        <v>1297</v>
      </c>
      <c r="B456" s="1023" t="s">
        <v>218</v>
      </c>
      <c r="C456" s="1025">
        <v>10741073</v>
      </c>
      <c r="D456" s="1025">
        <v>11626594</v>
      </c>
      <c r="E456" s="1019" t="s">
        <v>1323</v>
      </c>
      <c r="F456" s="1024" t="s">
        <v>1324</v>
      </c>
      <c r="G456" s="1026">
        <v>635</v>
      </c>
      <c r="H456" s="1021">
        <v>2220</v>
      </c>
    </row>
    <row r="457" spans="1:8" ht="15" x14ac:dyDescent="0.2">
      <c r="A457" s="1020" t="s">
        <v>1298</v>
      </c>
      <c r="B457" s="1023" t="s">
        <v>1299</v>
      </c>
      <c r="C457" s="1017">
        <v>51</v>
      </c>
      <c r="D457" s="1017">
        <v>33</v>
      </c>
      <c r="E457" s="1019" t="s">
        <v>1325</v>
      </c>
      <c r="F457" s="1024" t="s">
        <v>1326</v>
      </c>
      <c r="G457" s="1021">
        <v>286270</v>
      </c>
      <c r="H457" s="1021">
        <v>48142</v>
      </c>
    </row>
    <row r="458" spans="1:8" ht="15" x14ac:dyDescent="0.2">
      <c r="A458" s="1020" t="s">
        <v>1300</v>
      </c>
      <c r="B458" s="1023" t="s">
        <v>1301</v>
      </c>
      <c r="C458" s="1025">
        <v>254303583</v>
      </c>
      <c r="D458" s="1025">
        <v>17766938</v>
      </c>
      <c r="E458" s="1019" t="s">
        <v>1327</v>
      </c>
      <c r="F458" s="1024" t="s">
        <v>1328</v>
      </c>
      <c r="G458" s="1021">
        <v>1233</v>
      </c>
      <c r="H458" s="1021">
        <v>4378</v>
      </c>
    </row>
    <row r="459" spans="1:8" ht="15" x14ac:dyDescent="0.2">
      <c r="A459" s="1020" t="s">
        <v>272</v>
      </c>
      <c r="B459" s="1023" t="s">
        <v>273</v>
      </c>
      <c r="C459" s="1025">
        <v>8244182694</v>
      </c>
      <c r="D459" s="1025">
        <v>199072069</v>
      </c>
      <c r="E459" s="1019" t="s">
        <v>1329</v>
      </c>
      <c r="F459" s="1024" t="s">
        <v>1330</v>
      </c>
      <c r="G459" s="1021">
        <v>1608950</v>
      </c>
      <c r="H459" s="1021">
        <v>62994</v>
      </c>
    </row>
    <row r="460" spans="1:8" ht="15" x14ac:dyDescent="0.2">
      <c r="A460" s="1020" t="s">
        <v>1302</v>
      </c>
      <c r="B460" s="1023" t="s">
        <v>1303</v>
      </c>
      <c r="C460" s="1025">
        <v>356007</v>
      </c>
      <c r="D460" s="1025">
        <v>29822</v>
      </c>
      <c r="E460" s="1019" t="s">
        <v>1331</v>
      </c>
      <c r="F460" s="1024" t="s">
        <v>221</v>
      </c>
      <c r="G460" s="1021">
        <v>30484221</v>
      </c>
      <c r="H460" s="1021">
        <v>3925707</v>
      </c>
    </row>
    <row r="461" spans="1:8" ht="15" x14ac:dyDescent="0.2">
      <c r="A461" s="1020" t="s">
        <v>1304</v>
      </c>
      <c r="B461" s="1023" t="s">
        <v>1305</v>
      </c>
      <c r="C461" s="1025">
        <v>80537</v>
      </c>
      <c r="D461" s="1025">
        <v>15380</v>
      </c>
      <c r="E461" s="1019" t="s">
        <v>1332</v>
      </c>
      <c r="F461" s="1024" t="s">
        <v>1333</v>
      </c>
      <c r="G461" s="1021">
        <v>742926</v>
      </c>
      <c r="H461" s="1021">
        <v>132955</v>
      </c>
    </row>
    <row r="462" spans="1:8" ht="15" x14ac:dyDescent="0.2">
      <c r="A462" s="1020" t="s">
        <v>1306</v>
      </c>
      <c r="B462" s="1023" t="s">
        <v>217</v>
      </c>
      <c r="C462" s="1025">
        <v>772646</v>
      </c>
      <c r="D462" s="1025">
        <v>30212</v>
      </c>
      <c r="E462" s="1019" t="s">
        <v>1389</v>
      </c>
      <c r="F462" s="1024" t="s">
        <v>1390</v>
      </c>
      <c r="G462" s="1021">
        <v>1675</v>
      </c>
      <c r="H462" s="1026">
        <v>935</v>
      </c>
    </row>
    <row r="463" spans="1:8" ht="15" x14ac:dyDescent="0.2">
      <c r="A463" s="1020" t="s">
        <v>1307</v>
      </c>
      <c r="B463" s="1023" t="s">
        <v>1308</v>
      </c>
      <c r="C463" s="1025">
        <v>17967</v>
      </c>
      <c r="D463" s="1025">
        <v>3528</v>
      </c>
      <c r="E463" s="1019" t="s">
        <v>1336</v>
      </c>
      <c r="F463" s="1024" t="s">
        <v>1337</v>
      </c>
      <c r="G463" s="1021">
        <v>1364138</v>
      </c>
      <c r="H463" s="1021">
        <v>135814</v>
      </c>
    </row>
    <row r="464" spans="1:8" ht="15" x14ac:dyDescent="0.2">
      <c r="A464" s="1020" t="s">
        <v>1309</v>
      </c>
      <c r="B464" s="1023" t="s">
        <v>1310</v>
      </c>
      <c r="C464" s="1025">
        <v>497315</v>
      </c>
      <c r="D464" s="1025">
        <v>24543</v>
      </c>
      <c r="E464" s="1019" t="s">
        <v>1338</v>
      </c>
      <c r="F464" s="1024" t="s">
        <v>1339</v>
      </c>
      <c r="G464" s="1021">
        <v>14351559</v>
      </c>
      <c r="H464" s="1021">
        <v>3520533</v>
      </c>
    </row>
    <row r="465" spans="1:8" ht="15" x14ac:dyDescent="0.2">
      <c r="A465" s="1020" t="s">
        <v>1311</v>
      </c>
      <c r="B465" s="1023" t="s">
        <v>1312</v>
      </c>
      <c r="C465" s="1025">
        <v>7192</v>
      </c>
      <c r="D465" s="1017">
        <v>157</v>
      </c>
      <c r="E465" s="1019" t="s">
        <v>1613</v>
      </c>
      <c r="F465" s="1024" t="s">
        <v>1614</v>
      </c>
      <c r="G465" s="1026">
        <v>570</v>
      </c>
      <c r="H465" s="1026">
        <v>105</v>
      </c>
    </row>
    <row r="466" spans="1:8" ht="15" x14ac:dyDescent="0.2">
      <c r="A466" s="1020" t="s">
        <v>1313</v>
      </c>
      <c r="B466" s="1023" t="s">
        <v>1314</v>
      </c>
      <c r="C466" s="1025">
        <v>177470</v>
      </c>
      <c r="D466" s="1025">
        <v>11348</v>
      </c>
      <c r="E466" s="1019" t="s">
        <v>274</v>
      </c>
      <c r="F466" s="1024" t="s">
        <v>193</v>
      </c>
      <c r="G466" s="1021">
        <v>249822388</v>
      </c>
      <c r="H466" s="1021">
        <v>47704760</v>
      </c>
    </row>
    <row r="467" spans="1:8" ht="15" x14ac:dyDescent="0.2">
      <c r="A467" s="1020" t="s">
        <v>1315</v>
      </c>
      <c r="B467" s="1023" t="s">
        <v>1316</v>
      </c>
      <c r="C467" s="1025">
        <v>440870</v>
      </c>
      <c r="D467" s="1025">
        <v>90998</v>
      </c>
      <c r="E467" s="1019" t="s">
        <v>1340</v>
      </c>
      <c r="F467" s="1024" t="s">
        <v>1341</v>
      </c>
      <c r="G467" s="1021">
        <v>52387</v>
      </c>
      <c r="H467" s="1021">
        <v>21659</v>
      </c>
    </row>
    <row r="468" spans="1:8" ht="15" x14ac:dyDescent="0.2">
      <c r="A468" s="1020" t="s">
        <v>1317</v>
      </c>
      <c r="B468" s="1023" t="s">
        <v>1318</v>
      </c>
      <c r="C468" s="1025">
        <v>55040</v>
      </c>
      <c r="D468" s="1025">
        <v>3957</v>
      </c>
      <c r="E468" s="1019" t="s">
        <v>1344</v>
      </c>
      <c r="F468" s="1024" t="s">
        <v>1345</v>
      </c>
      <c r="G468" s="1021">
        <v>24796492</v>
      </c>
      <c r="H468" s="1021">
        <v>4584359</v>
      </c>
    </row>
    <row r="469" spans="1:8" ht="15" x14ac:dyDescent="0.2">
      <c r="A469" s="1020" t="s">
        <v>1319</v>
      </c>
      <c r="B469" s="1023" t="s">
        <v>1320</v>
      </c>
      <c r="C469" s="1025">
        <v>46870</v>
      </c>
      <c r="D469" s="1025">
        <v>5059</v>
      </c>
      <c r="E469" s="1019" t="s">
        <v>1346</v>
      </c>
      <c r="F469" s="1024" t="s">
        <v>1347</v>
      </c>
      <c r="G469" s="1021">
        <v>4326793</v>
      </c>
      <c r="H469" s="1021">
        <v>354632</v>
      </c>
    </row>
    <row r="470" spans="1:8" ht="15" x14ac:dyDescent="0.2">
      <c r="A470" s="1020" t="s">
        <v>1321</v>
      </c>
      <c r="B470" s="1023" t="s">
        <v>1322</v>
      </c>
      <c r="C470" s="1025">
        <v>266477</v>
      </c>
      <c r="D470" s="1025">
        <v>5521</v>
      </c>
      <c r="E470" s="1019" t="s">
        <v>275</v>
      </c>
      <c r="F470" s="1024" t="s">
        <v>194</v>
      </c>
      <c r="G470" s="1021">
        <v>459777642</v>
      </c>
      <c r="H470" s="1021">
        <v>32998034</v>
      </c>
    </row>
    <row r="471" spans="1:8" ht="15" x14ac:dyDescent="0.2">
      <c r="A471" s="1020" t="s">
        <v>1323</v>
      </c>
      <c r="B471" s="1023" t="s">
        <v>1324</v>
      </c>
      <c r="C471" s="1017">
        <v>999</v>
      </c>
      <c r="D471" s="1017">
        <v>345</v>
      </c>
      <c r="E471" s="1019" t="s">
        <v>1348</v>
      </c>
      <c r="F471" s="1024" t="s">
        <v>1349</v>
      </c>
      <c r="G471" s="1021">
        <v>791450</v>
      </c>
      <c r="H471" s="1021">
        <v>332133</v>
      </c>
    </row>
    <row r="472" spans="1:8" ht="15" x14ac:dyDescent="0.2">
      <c r="A472" s="1020" t="s">
        <v>1325</v>
      </c>
      <c r="B472" s="1023" t="s">
        <v>1326</v>
      </c>
      <c r="C472" s="1017">
        <v>679</v>
      </c>
      <c r="D472" s="1025">
        <v>1098</v>
      </c>
      <c r="E472" s="1019" t="s">
        <v>1350</v>
      </c>
      <c r="F472" s="1024" t="s">
        <v>1351</v>
      </c>
      <c r="G472" s="1026">
        <v>1</v>
      </c>
      <c r="H472" s="1026">
        <v>0</v>
      </c>
    </row>
    <row r="473" spans="1:8" ht="15" x14ac:dyDescent="0.2">
      <c r="A473" s="1020" t="s">
        <v>1327</v>
      </c>
      <c r="B473" s="1023" t="s">
        <v>1328</v>
      </c>
      <c r="C473" s="1025">
        <v>3134</v>
      </c>
      <c r="D473" s="1025">
        <v>5294</v>
      </c>
      <c r="E473" s="1019" t="s">
        <v>276</v>
      </c>
      <c r="F473" s="1024" t="s">
        <v>277</v>
      </c>
      <c r="G473" s="1021">
        <v>486948953</v>
      </c>
      <c r="H473" s="1021">
        <v>90941052</v>
      </c>
    </row>
    <row r="474" spans="1:8" ht="15" x14ac:dyDescent="0.2">
      <c r="A474" s="1020" t="s">
        <v>1329</v>
      </c>
      <c r="B474" s="1023" t="s">
        <v>1330</v>
      </c>
      <c r="C474" s="1025">
        <v>286747</v>
      </c>
      <c r="D474" s="1025">
        <v>14168</v>
      </c>
      <c r="E474" s="1019" t="s">
        <v>1352</v>
      </c>
      <c r="F474" s="1024" t="s">
        <v>1353</v>
      </c>
      <c r="G474" s="1021">
        <v>1137385</v>
      </c>
      <c r="H474" s="1021">
        <v>147577</v>
      </c>
    </row>
    <row r="475" spans="1:8" ht="15" x14ac:dyDescent="0.2">
      <c r="A475" s="1020" t="s">
        <v>1331</v>
      </c>
      <c r="B475" s="1023" t="s">
        <v>221</v>
      </c>
      <c r="C475" s="1025">
        <v>101389767</v>
      </c>
      <c r="D475" s="1025">
        <v>28921854</v>
      </c>
      <c r="E475" s="1019" t="s">
        <v>1354</v>
      </c>
      <c r="F475" s="1024" t="s">
        <v>1355</v>
      </c>
      <c r="G475" s="1021">
        <v>7292088</v>
      </c>
      <c r="H475" s="1021">
        <v>983546</v>
      </c>
    </row>
    <row r="476" spans="1:8" ht="15" x14ac:dyDescent="0.2">
      <c r="A476" s="1020" t="s">
        <v>1332</v>
      </c>
      <c r="B476" s="1023" t="s">
        <v>1333</v>
      </c>
      <c r="C476" s="1025">
        <v>44971</v>
      </c>
      <c r="D476" s="1025">
        <v>7153</v>
      </c>
      <c r="E476" s="1019" t="s">
        <v>1356</v>
      </c>
      <c r="F476" s="1024" t="s">
        <v>1357</v>
      </c>
      <c r="G476" s="1026">
        <v>2</v>
      </c>
      <c r="H476" s="1026">
        <v>3</v>
      </c>
    </row>
    <row r="477" spans="1:8" ht="15" x14ac:dyDescent="0.2">
      <c r="A477" s="1020" t="s">
        <v>1334</v>
      </c>
      <c r="B477" s="1023" t="s">
        <v>1335</v>
      </c>
      <c r="C477" s="1025">
        <v>624078</v>
      </c>
      <c r="D477" s="1025">
        <v>10307</v>
      </c>
      <c r="E477" s="1019" t="s">
        <v>1358</v>
      </c>
      <c r="F477" s="1024" t="s">
        <v>1359</v>
      </c>
      <c r="G477" s="1026">
        <v>245</v>
      </c>
      <c r="H477" s="1026">
        <v>34</v>
      </c>
    </row>
    <row r="478" spans="1:8" ht="15" x14ac:dyDescent="0.2">
      <c r="A478" s="1020" t="s">
        <v>1389</v>
      </c>
      <c r="B478" s="1023" t="s">
        <v>1390</v>
      </c>
      <c r="C478" s="1017">
        <v>0</v>
      </c>
      <c r="D478" s="1017">
        <v>2</v>
      </c>
      <c r="E478" s="1019" t="s">
        <v>1360</v>
      </c>
      <c r="F478" s="1024" t="s">
        <v>1361</v>
      </c>
      <c r="G478" s="1021">
        <v>157549</v>
      </c>
      <c r="H478" s="1021">
        <v>43297</v>
      </c>
    </row>
    <row r="479" spans="1:8" ht="15" x14ac:dyDescent="0.2">
      <c r="A479" s="1020" t="s">
        <v>1336</v>
      </c>
      <c r="B479" s="1023" t="s">
        <v>1337</v>
      </c>
      <c r="C479" s="1025">
        <v>167968</v>
      </c>
      <c r="D479" s="1025">
        <v>11553</v>
      </c>
      <c r="E479" s="1019" t="s">
        <v>1362</v>
      </c>
      <c r="F479" s="1024" t="s">
        <v>1363</v>
      </c>
      <c r="G479" s="1021">
        <v>868239</v>
      </c>
      <c r="H479" s="1021">
        <v>90469</v>
      </c>
    </row>
    <row r="480" spans="1:8" ht="15" x14ac:dyDescent="0.2">
      <c r="A480" s="1020" t="s">
        <v>1338</v>
      </c>
      <c r="B480" s="1023" t="s">
        <v>1339</v>
      </c>
      <c r="C480" s="1025">
        <v>14993093</v>
      </c>
      <c r="D480" s="1025">
        <v>4997311</v>
      </c>
      <c r="E480" s="1019" t="s">
        <v>32</v>
      </c>
      <c r="F480" s="1024" t="s">
        <v>1364</v>
      </c>
      <c r="G480" s="1026">
        <v>22</v>
      </c>
      <c r="H480" s="1026">
        <v>21</v>
      </c>
    </row>
    <row r="481" spans="1:8" ht="15" x14ac:dyDescent="0.2">
      <c r="A481" s="1020" t="s">
        <v>1613</v>
      </c>
      <c r="B481" s="1023" t="s">
        <v>1614</v>
      </c>
      <c r="C481" s="1017">
        <v>115</v>
      </c>
      <c r="D481" s="1017">
        <v>31</v>
      </c>
      <c r="E481" s="1019" t="s">
        <v>1365</v>
      </c>
      <c r="F481" s="1024" t="s">
        <v>195</v>
      </c>
      <c r="G481" s="1021">
        <v>18312395</v>
      </c>
      <c r="H481" s="1021">
        <v>3084162</v>
      </c>
    </row>
    <row r="482" spans="1:8" ht="15" x14ac:dyDescent="0.2">
      <c r="A482" s="1020" t="s">
        <v>274</v>
      </c>
      <c r="B482" s="1023" t="s">
        <v>193</v>
      </c>
      <c r="C482" s="1025">
        <v>352538346</v>
      </c>
      <c r="D482" s="1025">
        <v>37530091</v>
      </c>
      <c r="E482" s="1019" t="s">
        <v>1381</v>
      </c>
      <c r="F482" s="1024" t="s">
        <v>1382</v>
      </c>
      <c r="G482" s="1021">
        <v>31988</v>
      </c>
      <c r="H482" s="1021">
        <v>6749</v>
      </c>
    </row>
    <row r="483" spans="1:8" ht="15" x14ac:dyDescent="0.2">
      <c r="A483" s="1020" t="s">
        <v>1340</v>
      </c>
      <c r="B483" s="1023" t="s">
        <v>1341</v>
      </c>
      <c r="C483" s="1025">
        <v>33920</v>
      </c>
      <c r="D483" s="1025">
        <v>7778</v>
      </c>
      <c r="E483" s="1019" t="s">
        <v>1366</v>
      </c>
      <c r="F483" s="1024" t="s">
        <v>1367</v>
      </c>
      <c r="G483" s="1021">
        <v>20065</v>
      </c>
      <c r="H483" s="1021">
        <v>6667</v>
      </c>
    </row>
    <row r="484" spans="1:8" ht="15" x14ac:dyDescent="0.2">
      <c r="A484" s="1020" t="s">
        <v>1342</v>
      </c>
      <c r="B484" s="1023" t="s">
        <v>1343</v>
      </c>
      <c r="C484" s="1017">
        <v>203</v>
      </c>
      <c r="D484" s="1017">
        <v>906</v>
      </c>
      <c r="E484" s="1019" t="s">
        <v>1383</v>
      </c>
      <c r="F484" s="1024" t="s">
        <v>1384</v>
      </c>
      <c r="G484" s="1021">
        <v>98942</v>
      </c>
      <c r="H484" s="1021">
        <v>24418</v>
      </c>
    </row>
    <row r="485" spans="1:8" ht="15" x14ac:dyDescent="0.2">
      <c r="A485" s="1020" t="s">
        <v>1344</v>
      </c>
      <c r="B485" s="1023" t="s">
        <v>1345</v>
      </c>
      <c r="C485" s="1025">
        <v>105358439</v>
      </c>
      <c r="D485" s="1025">
        <v>26687348</v>
      </c>
      <c r="E485" s="1019" t="s">
        <v>1368</v>
      </c>
      <c r="F485" s="1024" t="s">
        <v>1369</v>
      </c>
      <c r="G485" s="1021">
        <v>7750507</v>
      </c>
      <c r="H485" s="1021">
        <v>557149</v>
      </c>
    </row>
    <row r="486" spans="1:8" ht="15" x14ac:dyDescent="0.2">
      <c r="A486" s="1020" t="s">
        <v>1346</v>
      </c>
      <c r="B486" s="1023" t="s">
        <v>1347</v>
      </c>
      <c r="C486" s="1025">
        <v>1556969</v>
      </c>
      <c r="D486" s="1025">
        <v>227611</v>
      </c>
      <c r="E486" s="1019" t="s">
        <v>1385</v>
      </c>
      <c r="F486" s="1024" t="s">
        <v>1386</v>
      </c>
      <c r="G486" s="1021">
        <v>68842</v>
      </c>
      <c r="H486" s="1021">
        <v>23342</v>
      </c>
    </row>
    <row r="487" spans="1:8" ht="15" x14ac:dyDescent="0.2">
      <c r="A487" s="1020" t="s">
        <v>275</v>
      </c>
      <c r="B487" s="1023" t="s">
        <v>194</v>
      </c>
      <c r="C487" s="1025">
        <v>5899719073</v>
      </c>
      <c r="D487" s="1025">
        <v>25968782</v>
      </c>
      <c r="E487" s="1019" t="s">
        <v>1370</v>
      </c>
      <c r="F487" s="1024" t="s">
        <v>192</v>
      </c>
      <c r="G487" s="1021">
        <v>272374038</v>
      </c>
      <c r="H487" s="1021">
        <v>15319408</v>
      </c>
    </row>
    <row r="488" spans="1:8" ht="15" x14ac:dyDescent="0.2">
      <c r="A488" s="1020" t="s">
        <v>1348</v>
      </c>
      <c r="B488" s="1023" t="s">
        <v>1349</v>
      </c>
      <c r="C488" s="1025">
        <v>343553</v>
      </c>
      <c r="D488" s="1025">
        <v>38260</v>
      </c>
      <c r="E488" s="1019" t="s">
        <v>1371</v>
      </c>
      <c r="F488" s="1024" t="s">
        <v>1372</v>
      </c>
      <c r="G488" s="1021">
        <v>234711</v>
      </c>
      <c r="H488" s="1021">
        <v>81110</v>
      </c>
    </row>
    <row r="489" spans="1:8" ht="15" x14ac:dyDescent="0.2">
      <c r="A489" s="1020" t="s">
        <v>1350</v>
      </c>
      <c r="B489" s="1023" t="s">
        <v>1351</v>
      </c>
      <c r="C489" s="1025">
        <v>120281</v>
      </c>
      <c r="D489" s="1025">
        <v>2541</v>
      </c>
      <c r="E489" s="1019" t="s">
        <v>1373</v>
      </c>
      <c r="F489" s="1024" t="s">
        <v>209</v>
      </c>
      <c r="G489" s="1021">
        <v>69686106</v>
      </c>
      <c r="H489" s="1021">
        <v>14115752</v>
      </c>
    </row>
    <row r="490" spans="1:8" ht="15" x14ac:dyDescent="0.2">
      <c r="A490" s="1020" t="s">
        <v>276</v>
      </c>
      <c r="B490" s="1023" t="s">
        <v>277</v>
      </c>
      <c r="C490" s="1025">
        <v>591332307</v>
      </c>
      <c r="D490" s="1025">
        <v>100895184</v>
      </c>
      <c r="E490" s="1019" t="s">
        <v>1374</v>
      </c>
      <c r="F490" s="1024" t="s">
        <v>1375</v>
      </c>
      <c r="G490" s="1021">
        <v>112350</v>
      </c>
      <c r="H490" s="1021">
        <v>79162</v>
      </c>
    </row>
    <row r="491" spans="1:8" ht="15" x14ac:dyDescent="0.2">
      <c r="A491" s="1020" t="s">
        <v>1352</v>
      </c>
      <c r="B491" s="1023" t="s">
        <v>1353</v>
      </c>
      <c r="C491" s="1025">
        <v>8097533</v>
      </c>
      <c r="D491" s="1025">
        <v>247229</v>
      </c>
      <c r="E491" s="1019" t="s">
        <v>1376</v>
      </c>
      <c r="F491" s="1024" t="s">
        <v>1377</v>
      </c>
      <c r="G491" s="1021">
        <v>669153</v>
      </c>
      <c r="H491" s="1021">
        <v>44289</v>
      </c>
    </row>
    <row r="492" spans="1:8" ht="15" x14ac:dyDescent="0.2">
      <c r="A492" s="1020" t="s">
        <v>1354</v>
      </c>
      <c r="B492" s="1023" t="s">
        <v>1355</v>
      </c>
      <c r="C492" s="1025">
        <v>1511431</v>
      </c>
      <c r="D492" s="1025">
        <v>141896</v>
      </c>
      <c r="E492" s="1019" t="s">
        <v>1354</v>
      </c>
      <c r="F492" s="1024" t="s">
        <v>1355</v>
      </c>
      <c r="G492" s="1021">
        <v>1511431</v>
      </c>
      <c r="H492" s="1021">
        <v>141896</v>
      </c>
    </row>
    <row r="493" spans="1:8" ht="15" x14ac:dyDescent="0.2">
      <c r="A493" s="1020" t="s">
        <v>1356</v>
      </c>
      <c r="B493" s="1023" t="s">
        <v>1357</v>
      </c>
      <c r="C493" s="1025">
        <v>10161</v>
      </c>
      <c r="D493" s="1025">
        <v>49397</v>
      </c>
      <c r="E493" s="1019" t="s">
        <v>1356</v>
      </c>
      <c r="F493" s="1024" t="s">
        <v>1357</v>
      </c>
      <c r="G493" s="1021">
        <v>10161</v>
      </c>
      <c r="H493" s="1021">
        <v>49397</v>
      </c>
    </row>
    <row r="494" spans="1:8" ht="15" x14ac:dyDescent="0.2">
      <c r="A494" s="1020" t="s">
        <v>1358</v>
      </c>
      <c r="B494" s="1023" t="s">
        <v>1359</v>
      </c>
      <c r="C494" s="1025">
        <v>1261</v>
      </c>
      <c r="D494" s="1017">
        <v>326</v>
      </c>
      <c r="E494" s="1019" t="s">
        <v>1358</v>
      </c>
      <c r="F494" s="1024" t="s">
        <v>1359</v>
      </c>
      <c r="G494" s="1021">
        <v>1261</v>
      </c>
      <c r="H494" s="1026">
        <v>326</v>
      </c>
    </row>
    <row r="495" spans="1:8" ht="15" x14ac:dyDescent="0.2">
      <c r="A495" s="1020" t="s">
        <v>1360</v>
      </c>
      <c r="B495" s="1023" t="s">
        <v>1361</v>
      </c>
      <c r="C495" s="1025">
        <v>1240170</v>
      </c>
      <c r="D495" s="1025">
        <v>164321</v>
      </c>
      <c r="E495" s="1019" t="s">
        <v>1360</v>
      </c>
      <c r="F495" s="1024" t="s">
        <v>1361</v>
      </c>
      <c r="G495" s="1021">
        <v>1240170</v>
      </c>
      <c r="H495" s="1021">
        <v>164321</v>
      </c>
    </row>
    <row r="496" spans="1:8" ht="15" x14ac:dyDescent="0.2">
      <c r="A496" s="1020" t="s">
        <v>1362</v>
      </c>
      <c r="B496" s="1023" t="s">
        <v>1363</v>
      </c>
      <c r="C496" s="1025">
        <v>19679</v>
      </c>
      <c r="D496" s="1025">
        <v>3044</v>
      </c>
      <c r="E496" s="1019" t="s">
        <v>1362</v>
      </c>
      <c r="F496" s="1024" t="s">
        <v>1363</v>
      </c>
      <c r="G496" s="1021">
        <v>19679</v>
      </c>
      <c r="H496" s="1021">
        <v>3044</v>
      </c>
    </row>
    <row r="497" spans="1:8" ht="15" x14ac:dyDescent="0.2">
      <c r="A497" s="1020" t="s">
        <v>32</v>
      </c>
      <c r="B497" s="1023" t="s">
        <v>1364</v>
      </c>
      <c r="C497" s="1025">
        <v>24135</v>
      </c>
      <c r="D497" s="1025">
        <v>12684</v>
      </c>
      <c r="E497" s="1019" t="s">
        <v>32</v>
      </c>
      <c r="F497" s="1024" t="s">
        <v>1364</v>
      </c>
      <c r="G497" s="1021">
        <v>24135</v>
      </c>
      <c r="H497" s="1021">
        <v>12684</v>
      </c>
    </row>
    <row r="498" spans="1:8" ht="15" x14ac:dyDescent="0.2">
      <c r="A498" s="1020" t="s">
        <v>1365</v>
      </c>
      <c r="B498" s="1023" t="s">
        <v>195</v>
      </c>
      <c r="C498" s="1025">
        <v>81643094</v>
      </c>
      <c r="D498" s="1025">
        <v>22429226</v>
      </c>
      <c r="E498" s="1019" t="s">
        <v>1365</v>
      </c>
      <c r="F498" s="1024" t="s">
        <v>195</v>
      </c>
      <c r="G498" s="1021">
        <v>81643094</v>
      </c>
      <c r="H498" s="1021">
        <v>22429226</v>
      </c>
    </row>
    <row r="499" spans="1:8" ht="15" x14ac:dyDescent="0.2">
      <c r="A499" s="1020" t="s">
        <v>1381</v>
      </c>
      <c r="B499" s="1023" t="s">
        <v>1382</v>
      </c>
      <c r="C499" s="1017">
        <v>16</v>
      </c>
      <c r="D499" s="1017">
        <v>230</v>
      </c>
      <c r="E499" s="1019" t="s">
        <v>1381</v>
      </c>
      <c r="F499" s="1024" t="s">
        <v>1382</v>
      </c>
      <c r="G499" s="1026">
        <v>16</v>
      </c>
      <c r="H499" s="1026">
        <v>230</v>
      </c>
    </row>
    <row r="500" spans="1:8" ht="15" x14ac:dyDescent="0.2">
      <c r="A500" s="1020" t="s">
        <v>1366</v>
      </c>
      <c r="B500" s="1023" t="s">
        <v>1367</v>
      </c>
      <c r="C500" s="1017">
        <v>70</v>
      </c>
      <c r="D500" s="1017">
        <v>285</v>
      </c>
      <c r="E500" s="1019" t="s">
        <v>1366</v>
      </c>
      <c r="F500" s="1024" t="s">
        <v>1367</v>
      </c>
      <c r="G500" s="1026">
        <v>70</v>
      </c>
      <c r="H500" s="1026">
        <v>285</v>
      </c>
    </row>
    <row r="501" spans="1:8" ht="15" x14ac:dyDescent="0.2">
      <c r="A501" s="1020" t="s">
        <v>1383</v>
      </c>
      <c r="B501" s="1023" t="s">
        <v>1384</v>
      </c>
      <c r="C501" s="1025">
        <v>186335</v>
      </c>
      <c r="D501" s="1025">
        <v>5136</v>
      </c>
      <c r="E501" s="1019" t="s">
        <v>1383</v>
      </c>
      <c r="F501" s="1024" t="s">
        <v>1384</v>
      </c>
      <c r="G501" s="1021">
        <v>186335</v>
      </c>
      <c r="H501" s="1021">
        <v>5136</v>
      </c>
    </row>
    <row r="502" spans="1:8" ht="15" x14ac:dyDescent="0.2">
      <c r="A502" s="1020" t="s">
        <v>1368</v>
      </c>
      <c r="B502" s="1023" t="s">
        <v>1369</v>
      </c>
      <c r="C502" s="1025">
        <v>436387</v>
      </c>
      <c r="D502" s="1025">
        <v>29416</v>
      </c>
      <c r="E502" s="1019" t="s">
        <v>1368</v>
      </c>
      <c r="F502" s="1024" t="s">
        <v>1369</v>
      </c>
      <c r="G502" s="1021">
        <v>436387</v>
      </c>
      <c r="H502" s="1021">
        <v>29416</v>
      </c>
    </row>
    <row r="503" spans="1:8" ht="15" x14ac:dyDescent="0.2">
      <c r="A503" s="1020" t="s">
        <v>1370</v>
      </c>
      <c r="B503" s="1023" t="s">
        <v>192</v>
      </c>
      <c r="C503" s="1025">
        <v>225384705</v>
      </c>
      <c r="D503" s="1025">
        <v>12597576</v>
      </c>
      <c r="E503" s="1019" t="s">
        <v>1370</v>
      </c>
      <c r="F503" s="1024" t="s">
        <v>192</v>
      </c>
      <c r="G503" s="1021">
        <v>225384705</v>
      </c>
      <c r="H503" s="1021">
        <v>12597576</v>
      </c>
    </row>
    <row r="504" spans="1:8" ht="15" x14ac:dyDescent="0.2">
      <c r="A504" s="1020" t="s">
        <v>1371</v>
      </c>
      <c r="B504" s="1023" t="s">
        <v>1372</v>
      </c>
      <c r="C504" s="1025">
        <v>1440</v>
      </c>
      <c r="D504" s="1017">
        <v>174</v>
      </c>
      <c r="E504" s="1019" t="s">
        <v>1371</v>
      </c>
      <c r="F504" s="1024" t="s">
        <v>1372</v>
      </c>
      <c r="G504" s="1021">
        <v>1440</v>
      </c>
      <c r="H504" s="1026">
        <v>174</v>
      </c>
    </row>
    <row r="505" spans="1:8" ht="15" x14ac:dyDescent="0.2">
      <c r="A505" s="1020" t="s">
        <v>1373</v>
      </c>
      <c r="B505" s="1023" t="s">
        <v>209</v>
      </c>
      <c r="C505" s="1025">
        <v>175981868</v>
      </c>
      <c r="D505" s="1025">
        <v>9340707</v>
      </c>
      <c r="E505" s="1019" t="s">
        <v>1373</v>
      </c>
      <c r="F505" s="1024" t="s">
        <v>209</v>
      </c>
      <c r="G505" s="1021">
        <v>175981868</v>
      </c>
      <c r="H505" s="1021">
        <v>9340707</v>
      </c>
    </row>
    <row r="506" spans="1:8" ht="15" x14ac:dyDescent="0.2">
      <c r="A506" s="1020" t="s">
        <v>1374</v>
      </c>
      <c r="B506" s="1023" t="s">
        <v>1375</v>
      </c>
      <c r="C506" s="1025">
        <v>27516</v>
      </c>
      <c r="D506" s="1025">
        <v>3972</v>
      </c>
      <c r="E506" s="1019" t="s">
        <v>1374</v>
      </c>
      <c r="F506" s="1024" t="s">
        <v>1375</v>
      </c>
      <c r="G506" s="1021">
        <v>27516</v>
      </c>
      <c r="H506" s="1021">
        <v>3972</v>
      </c>
    </row>
    <row r="507" spans="1:8" ht="15" x14ac:dyDescent="0.2">
      <c r="A507" s="1020" t="s">
        <v>1376</v>
      </c>
      <c r="B507" s="1023" t="s">
        <v>1377</v>
      </c>
      <c r="C507" s="1025">
        <v>1418354</v>
      </c>
      <c r="D507" s="1025">
        <v>45249</v>
      </c>
      <c r="E507" s="1019" t="s">
        <v>1376</v>
      </c>
      <c r="F507" s="1024" t="s">
        <v>1377</v>
      </c>
      <c r="G507" s="1021">
        <v>1418354</v>
      </c>
      <c r="H507" s="1021">
        <v>45249</v>
      </c>
    </row>
    <row r="508" spans="1:8" x14ac:dyDescent="0.2">
      <c r="A508" s="994"/>
      <c r="B508" s="994"/>
      <c r="C508" s="995"/>
      <c r="D508" s="995"/>
      <c r="E508" s="801"/>
      <c r="F508" s="800"/>
      <c r="G508" s="802"/>
      <c r="H508" s="803"/>
    </row>
    <row r="509" spans="1:8" x14ac:dyDescent="0.2">
      <c r="A509" s="994"/>
      <c r="B509" s="994"/>
      <c r="C509" s="995"/>
      <c r="D509" s="995"/>
      <c r="E509" s="801"/>
      <c r="F509" s="800"/>
      <c r="G509" s="802"/>
      <c r="H509" s="803"/>
    </row>
    <row r="510" spans="1:8" x14ac:dyDescent="0.2">
      <c r="A510" s="994"/>
      <c r="B510" s="994"/>
      <c r="C510" s="995"/>
      <c r="D510" s="995"/>
      <c r="E510" s="801"/>
      <c r="F510" s="800"/>
      <c r="G510" s="802"/>
      <c r="H510" s="803"/>
    </row>
    <row r="511" spans="1:8" x14ac:dyDescent="0.2">
      <c r="A511" s="994"/>
      <c r="B511" s="994"/>
      <c r="C511" s="995"/>
      <c r="D511" s="995"/>
      <c r="E511" s="801"/>
      <c r="F511" s="800"/>
      <c r="G511" s="802"/>
      <c r="H511" s="803"/>
    </row>
    <row r="512" spans="1:8" x14ac:dyDescent="0.2">
      <c r="A512" s="994"/>
      <c r="B512" s="994"/>
      <c r="C512" s="995"/>
      <c r="D512" s="995"/>
      <c r="E512" s="748"/>
      <c r="F512" s="749"/>
      <c r="G512" s="750"/>
      <c r="H512" s="751"/>
    </row>
    <row r="513" spans="1:8" x14ac:dyDescent="0.2">
      <c r="A513" s="994"/>
      <c r="B513" s="994"/>
      <c r="C513" s="995"/>
      <c r="D513" s="995"/>
      <c r="E513" s="748"/>
      <c r="F513" s="749"/>
      <c r="G513" s="750"/>
      <c r="H513" s="751"/>
    </row>
    <row r="514" spans="1:8" x14ac:dyDescent="0.2">
      <c r="A514" s="748"/>
      <c r="B514" s="749"/>
      <c r="C514" s="750"/>
      <c r="D514" s="751"/>
      <c r="E514" s="748"/>
      <c r="F514" s="749"/>
      <c r="G514" s="750"/>
      <c r="H514" s="751"/>
    </row>
    <row r="515" spans="1:8" x14ac:dyDescent="0.2">
      <c r="A515" s="748"/>
      <c r="B515" s="749"/>
      <c r="C515" s="750"/>
      <c r="D515" s="751"/>
      <c r="E515" s="748"/>
      <c r="F515" s="749"/>
      <c r="G515" s="750"/>
      <c r="H515" s="751"/>
    </row>
    <row r="516" spans="1:8" x14ac:dyDescent="0.2">
      <c r="A516" s="748"/>
      <c r="B516" s="749"/>
      <c r="C516" s="750"/>
      <c r="D516" s="751"/>
      <c r="E516" s="748"/>
      <c r="F516" s="749"/>
      <c r="G516" s="750"/>
      <c r="H516" s="751"/>
    </row>
    <row r="517" spans="1:8" x14ac:dyDescent="0.2">
      <c r="A517" s="748"/>
      <c r="B517" s="749"/>
      <c r="C517" s="750"/>
      <c r="D517" s="751"/>
      <c r="E517" s="748"/>
      <c r="F517" s="749"/>
      <c r="G517" s="750"/>
      <c r="H517" s="751"/>
    </row>
    <row r="518" spans="1:8" x14ac:dyDescent="0.2">
      <c r="A518" s="748"/>
      <c r="B518" s="749"/>
      <c r="C518" s="750"/>
      <c r="D518" s="751"/>
      <c r="E518" s="748"/>
      <c r="F518" s="749"/>
      <c r="G518" s="750"/>
      <c r="H518" s="751"/>
    </row>
    <row r="519" spans="1:8" x14ac:dyDescent="0.2">
      <c r="A519" s="748"/>
      <c r="B519" s="749"/>
      <c r="C519" s="750"/>
      <c r="D519" s="751"/>
      <c r="E519" s="748"/>
      <c r="F519" s="749"/>
      <c r="G519" s="750"/>
      <c r="H519" s="751"/>
    </row>
    <row r="520" spans="1:8" ht="13.5" thickBot="1" x14ac:dyDescent="0.25">
      <c r="A520" s="752"/>
      <c r="B520" s="753"/>
      <c r="C520" s="753"/>
      <c r="D520" s="754"/>
      <c r="E520" s="752"/>
      <c r="F520" s="753"/>
      <c r="G520" s="753"/>
      <c r="H520" s="754"/>
    </row>
    <row r="523" spans="1:8" x14ac:dyDescent="0.2">
      <c r="B523" s="747" t="s">
        <v>1473</v>
      </c>
    </row>
    <row r="524" spans="1:8" ht="25.5" x14ac:dyDescent="0.2">
      <c r="B524" s="738" t="s">
        <v>262</v>
      </c>
      <c r="C524" s="429" t="s">
        <v>41</v>
      </c>
      <c r="E524" s="738" t="s">
        <v>262</v>
      </c>
      <c r="F524" s="429" t="s">
        <v>41</v>
      </c>
    </row>
    <row r="525" spans="1:8" x14ac:dyDescent="0.2">
      <c r="B525" s="738" t="s">
        <v>257</v>
      </c>
      <c r="C525" s="428" t="s">
        <v>162</v>
      </c>
      <c r="E525" s="738" t="s">
        <v>257</v>
      </c>
      <c r="F525" s="428" t="s">
        <v>162</v>
      </c>
    </row>
    <row r="526" spans="1:8" x14ac:dyDescent="0.2">
      <c r="B526" s="738" t="s">
        <v>254</v>
      </c>
      <c r="C526" s="427" t="s">
        <v>10</v>
      </c>
      <c r="E526" s="738" t="s">
        <v>254</v>
      </c>
      <c r="F526" s="427" t="s">
        <v>10</v>
      </c>
    </row>
    <row r="527" spans="1:8" ht="25.5" x14ac:dyDescent="0.2">
      <c r="B527" s="738" t="s">
        <v>256</v>
      </c>
      <c r="C527" s="427" t="s">
        <v>43</v>
      </c>
      <c r="E527" s="738" t="s">
        <v>256</v>
      </c>
      <c r="F527" s="427" t="s">
        <v>43</v>
      </c>
    </row>
    <row r="528" spans="1:8" ht="25.5" x14ac:dyDescent="0.2">
      <c r="B528" s="738" t="s">
        <v>260</v>
      </c>
      <c r="C528" s="429" t="s">
        <v>12</v>
      </c>
      <c r="E528" s="738" t="s">
        <v>260</v>
      </c>
      <c r="F528" s="429" t="s">
        <v>12</v>
      </c>
    </row>
    <row r="529" spans="2:6" ht="25.5" x14ac:dyDescent="0.2">
      <c r="B529" s="738" t="s">
        <v>263</v>
      </c>
      <c r="C529" s="429" t="s">
        <v>128</v>
      </c>
      <c r="E529" s="738" t="s">
        <v>263</v>
      </c>
      <c r="F529" s="429" t="s">
        <v>128</v>
      </c>
    </row>
    <row r="530" spans="2:6" ht="38.25" x14ac:dyDescent="0.2">
      <c r="B530" s="738" t="s">
        <v>1701</v>
      </c>
      <c r="C530" s="429" t="s">
        <v>88</v>
      </c>
      <c r="E530" s="738" t="s">
        <v>1701</v>
      </c>
      <c r="F530" s="429" t="s">
        <v>88</v>
      </c>
    </row>
    <row r="531" spans="2:6" ht="14.25" x14ac:dyDescent="0.2">
      <c r="B531" s="738" t="s">
        <v>259</v>
      </c>
      <c r="C531" s="429" t="s">
        <v>89</v>
      </c>
      <c r="E531" s="738" t="s">
        <v>259</v>
      </c>
      <c r="F531" s="429" t="s">
        <v>89</v>
      </c>
    </row>
    <row r="532" spans="2:6" x14ac:dyDescent="0.2">
      <c r="B532" s="738" t="s">
        <v>258</v>
      </c>
      <c r="C532" s="429" t="s">
        <v>13</v>
      </c>
      <c r="E532" s="738" t="s">
        <v>258</v>
      </c>
      <c r="F532" s="429" t="s">
        <v>13</v>
      </c>
    </row>
    <row r="533" spans="2:6" x14ac:dyDescent="0.2">
      <c r="B533" s="738" t="s">
        <v>255</v>
      </c>
      <c r="C533" s="426" t="s">
        <v>46</v>
      </c>
      <c r="E533" s="738" t="s">
        <v>255</v>
      </c>
      <c r="F533" s="47" t="s">
        <v>48</v>
      </c>
    </row>
    <row r="536" spans="2:6" x14ac:dyDescent="0.2">
      <c r="B536" s="747" t="s">
        <v>1474</v>
      </c>
    </row>
    <row r="537" spans="2:6" x14ac:dyDescent="0.2">
      <c r="B537" s="695" t="s">
        <v>1431</v>
      </c>
      <c r="C537" s="425" t="s">
        <v>27</v>
      </c>
    </row>
    <row r="538" spans="2:6" x14ac:dyDescent="0.2">
      <c r="B538" s="695" t="s">
        <v>1432</v>
      </c>
      <c r="C538" s="425" t="s">
        <v>28</v>
      </c>
    </row>
    <row r="539" spans="2:6" x14ac:dyDescent="0.2">
      <c r="B539" s="695" t="s">
        <v>1433</v>
      </c>
      <c r="C539" s="425" t="s">
        <v>29</v>
      </c>
    </row>
    <row r="540" spans="2:6" x14ac:dyDescent="0.2">
      <c r="B540" s="695" t="s">
        <v>1434</v>
      </c>
      <c r="C540" s="425" t="s">
        <v>30</v>
      </c>
    </row>
    <row r="541" spans="2:6" x14ac:dyDescent="0.2">
      <c r="B541" s="695" t="s">
        <v>1435</v>
      </c>
      <c r="C541" s="425" t="s">
        <v>31</v>
      </c>
    </row>
    <row r="542" spans="2:6" x14ac:dyDescent="0.2">
      <c r="B542" s="695" t="s">
        <v>1436</v>
      </c>
      <c r="C542" s="425" t="s">
        <v>32</v>
      </c>
    </row>
    <row r="543" spans="2:6" x14ac:dyDescent="0.2">
      <c r="B543" s="695" t="s">
        <v>1437</v>
      </c>
      <c r="C543" s="425" t="s">
        <v>33</v>
      </c>
    </row>
    <row r="544" spans="2:6" x14ac:dyDescent="0.2">
      <c r="B544" s="695" t="s">
        <v>1438</v>
      </c>
      <c r="C544" s="425" t="s">
        <v>34</v>
      </c>
    </row>
    <row r="545" spans="2:3" x14ac:dyDescent="0.2">
      <c r="B545" s="695" t="s">
        <v>1439</v>
      </c>
      <c r="C545" s="425" t="s">
        <v>35</v>
      </c>
    </row>
    <row r="546" spans="2:3" x14ac:dyDescent="0.2">
      <c r="B546" s="695" t="s">
        <v>68</v>
      </c>
      <c r="C546" s="425" t="s">
        <v>36</v>
      </c>
    </row>
    <row r="547" spans="2:3" x14ac:dyDescent="0.2">
      <c r="B547" s="695" t="s">
        <v>75</v>
      </c>
      <c r="C547" s="425" t="s">
        <v>37</v>
      </c>
    </row>
    <row r="548" spans="2:3" x14ac:dyDescent="0.2">
      <c r="B548" s="695" t="s">
        <v>69</v>
      </c>
      <c r="C548" s="425" t="s">
        <v>38</v>
      </c>
    </row>
  </sheetData>
  <sheetProtection algorithmName="SHA-512" hashValue="6/LyKspQceJXbi642WmdAgh/DzZTrPgF75HaDi8JvhpSSTQC4eEk1nrQnmH99hf0bJBu78auIXPaBOafESuQ5w==" saltValue="c50ieohx5UIolVOl98cMQA==" spinCount="100000" sheet="1" objects="1" scenarios="1"/>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dimension ref="A1:R44"/>
  <sheetViews>
    <sheetView zoomScale="80" zoomScaleNormal="80" workbookViewId="0">
      <selection activeCell="Z23" sqref="Z23"/>
    </sheetView>
  </sheetViews>
  <sheetFormatPr defaultColWidth="8.7109375" defaultRowHeight="12.75" x14ac:dyDescent="0.2"/>
  <cols>
    <col min="1" max="16384" width="8.7109375" style="1"/>
  </cols>
  <sheetData>
    <row r="1" spans="1:18" ht="13.5" thickBot="1" x14ac:dyDescent="0.25">
      <c r="A1" s="747" t="s">
        <v>1475</v>
      </c>
      <c r="B1" s="747"/>
      <c r="C1" s="747"/>
    </row>
    <row r="2" spans="1:18" ht="18" x14ac:dyDescent="0.25">
      <c r="A2" s="1129" t="s">
        <v>1685</v>
      </c>
      <c r="B2" s="1130"/>
      <c r="C2" s="1130"/>
      <c r="D2" s="1130"/>
      <c r="E2" s="1130"/>
      <c r="F2" s="1130"/>
      <c r="G2" s="1130"/>
      <c r="H2" s="1130"/>
      <c r="I2" s="1130"/>
      <c r="J2" s="1130"/>
      <c r="K2" s="1130"/>
      <c r="L2" s="1130"/>
      <c r="M2" s="1130"/>
      <c r="N2" s="1130"/>
      <c r="O2" s="1130"/>
      <c r="P2" s="1130"/>
      <c r="Q2" s="1130"/>
      <c r="R2" s="1131"/>
    </row>
    <row r="3" spans="1:18" ht="16.5" thickBot="1" x14ac:dyDescent="0.25">
      <c r="A3" s="1132" t="s">
        <v>1702</v>
      </c>
      <c r="B3" s="1133"/>
      <c r="C3" s="1133"/>
      <c r="D3" s="1133"/>
      <c r="E3" s="1133"/>
      <c r="F3" s="1133"/>
      <c r="G3" s="1133"/>
      <c r="H3" s="1133"/>
      <c r="I3" s="1133"/>
      <c r="J3" s="1133"/>
      <c r="K3" s="1133"/>
      <c r="L3" s="1133"/>
      <c r="M3" s="1133"/>
      <c r="N3" s="1133"/>
      <c r="O3" s="1133"/>
      <c r="P3" s="1133"/>
      <c r="Q3" s="1133"/>
      <c r="R3" s="1134"/>
    </row>
    <row r="4" spans="1:18" ht="13.5" thickBot="1" x14ac:dyDescent="0.25"/>
    <row r="5" spans="1:18" ht="13.5" thickBot="1" x14ac:dyDescent="0.25">
      <c r="A5" s="1135" t="s">
        <v>1686</v>
      </c>
      <c r="B5" s="1136"/>
      <c r="C5" s="1137" t="s">
        <v>1687</v>
      </c>
      <c r="D5" s="1136"/>
      <c r="E5" s="755" t="s">
        <v>4</v>
      </c>
      <c r="G5" s="760" t="s">
        <v>1688</v>
      </c>
      <c r="H5" s="760" t="s">
        <v>1689</v>
      </c>
      <c r="J5" s="761" t="s">
        <v>4</v>
      </c>
    </row>
    <row r="6" spans="1:18" ht="13.5" thickBot="1" x14ac:dyDescent="0.25">
      <c r="A6" s="756" t="s">
        <v>6</v>
      </c>
      <c r="B6" s="757" t="s">
        <v>5</v>
      </c>
      <c r="C6" s="758" t="s">
        <v>6</v>
      </c>
      <c r="D6" s="757" t="s">
        <v>5</v>
      </c>
      <c r="E6" s="759" t="s">
        <v>1532</v>
      </c>
      <c r="J6" s="762" t="s">
        <v>1532</v>
      </c>
    </row>
    <row r="9" spans="1:18" x14ac:dyDescent="0.2">
      <c r="A9" s="747" t="s">
        <v>1476</v>
      </c>
      <c r="B9" s="747"/>
      <c r="C9" s="747"/>
    </row>
    <row r="10" spans="1:18" ht="13.5" thickBot="1" x14ac:dyDescent="0.25"/>
    <row r="11" spans="1:18" ht="13.5" thickBot="1" x14ac:dyDescent="0.25">
      <c r="A11" s="763">
        <v>2017</v>
      </c>
      <c r="B11" s="764"/>
      <c r="C11" s="765"/>
      <c r="D11" s="766"/>
      <c r="E11" s="767">
        <v>2018</v>
      </c>
      <c r="F11" s="765"/>
      <c r="G11" s="765"/>
      <c r="H11" s="765"/>
      <c r="I11" s="767" t="s">
        <v>1533</v>
      </c>
      <c r="J11" s="768"/>
    </row>
    <row r="12" spans="1:18" ht="13.5" thickBot="1" x14ac:dyDescent="0.25"/>
    <row r="13" spans="1:18" ht="15.75" x14ac:dyDescent="0.25">
      <c r="A13" s="769" t="s">
        <v>1534</v>
      </c>
      <c r="B13" s="770"/>
      <c r="C13" s="771"/>
      <c r="D13" s="771"/>
      <c r="E13" s="771"/>
      <c r="F13" s="771"/>
      <c r="G13" s="771"/>
      <c r="H13" s="771"/>
      <c r="I13" s="771"/>
      <c r="J13" s="770"/>
      <c r="K13" s="772"/>
    </row>
    <row r="14" spans="1:18" ht="15.75" x14ac:dyDescent="0.25">
      <c r="A14" s="773" t="s">
        <v>111</v>
      </c>
      <c r="B14" s="774"/>
      <c r="C14" s="775"/>
      <c r="D14" s="775"/>
      <c r="E14" s="775"/>
      <c r="F14" s="775"/>
      <c r="G14" s="775"/>
      <c r="H14" s="775"/>
      <c r="I14" s="775"/>
      <c r="J14" s="774"/>
      <c r="K14" s="776"/>
    </row>
    <row r="15" spans="1:18" ht="15.75" x14ac:dyDescent="0.25">
      <c r="A15" s="777"/>
      <c r="B15" s="774"/>
      <c r="C15" s="775"/>
      <c r="D15" s="775"/>
      <c r="E15" s="775"/>
      <c r="F15" s="775"/>
      <c r="G15" s="775"/>
      <c r="H15" s="775"/>
      <c r="I15" s="775"/>
      <c r="J15" s="774"/>
      <c r="K15" s="776"/>
    </row>
    <row r="16" spans="1:18" ht="13.5" thickBot="1" x14ac:dyDescent="0.25">
      <c r="A16" s="1138" t="s">
        <v>1702</v>
      </c>
      <c r="B16" s="1139"/>
      <c r="C16" s="1139"/>
      <c r="D16" s="1139"/>
      <c r="E16" s="1139"/>
      <c r="F16" s="1139"/>
      <c r="G16" s="1139"/>
      <c r="H16" s="1139"/>
      <c r="I16" s="1139"/>
      <c r="J16" s="1139"/>
      <c r="K16" s="1140"/>
    </row>
    <row r="18" spans="1:16" ht="13.5" thickBot="1" x14ac:dyDescent="0.25">
      <c r="A18" s="747" t="s">
        <v>1477</v>
      </c>
      <c r="B18" s="747"/>
    </row>
    <row r="19" spans="1:16" ht="15" x14ac:dyDescent="0.2">
      <c r="A19" s="1123" t="s">
        <v>1690</v>
      </c>
      <c r="B19" s="1124"/>
      <c r="C19" s="1124"/>
      <c r="D19" s="1124"/>
      <c r="E19" s="1124"/>
      <c r="F19" s="1124"/>
      <c r="G19" s="1124"/>
      <c r="H19" s="1124"/>
      <c r="I19" s="1124"/>
      <c r="J19" s="1124"/>
      <c r="K19" s="1124"/>
      <c r="L19" s="1125"/>
    </row>
    <row r="20" spans="1:16" ht="13.5" thickBot="1" x14ac:dyDescent="0.25">
      <c r="A20" s="1126" t="s">
        <v>1702</v>
      </c>
      <c r="B20" s="1127"/>
      <c r="C20" s="1127"/>
      <c r="D20" s="1127"/>
      <c r="E20" s="1127"/>
      <c r="F20" s="1127"/>
      <c r="G20" s="1127"/>
      <c r="H20" s="1127"/>
      <c r="I20" s="1127"/>
      <c r="J20" s="1127"/>
      <c r="K20" s="1127"/>
      <c r="L20" s="1128"/>
    </row>
    <row r="21" spans="1:16" ht="15" x14ac:dyDescent="0.2">
      <c r="A21" s="1123" t="s">
        <v>1691</v>
      </c>
      <c r="B21" s="1124"/>
      <c r="C21" s="1124"/>
      <c r="D21" s="1124"/>
      <c r="E21" s="1124"/>
      <c r="F21" s="1124"/>
      <c r="G21" s="1124"/>
      <c r="H21" s="1124"/>
      <c r="I21" s="1124"/>
      <c r="J21" s="1124"/>
      <c r="K21" s="1124"/>
      <c r="L21" s="1125"/>
    </row>
    <row r="22" spans="1:16" ht="13.5" thickBot="1" x14ac:dyDescent="0.25">
      <c r="A22" s="1126" t="s">
        <v>1702</v>
      </c>
      <c r="B22" s="1127"/>
      <c r="C22" s="1127"/>
      <c r="D22" s="1127"/>
      <c r="E22" s="1127"/>
      <c r="F22" s="1127"/>
      <c r="G22" s="1127"/>
      <c r="H22" s="1127"/>
      <c r="I22" s="1127"/>
      <c r="J22" s="1127"/>
      <c r="K22" s="1127"/>
      <c r="L22" s="1128"/>
    </row>
    <row r="23" spans="1:16" ht="15" x14ac:dyDescent="0.2">
      <c r="A23" s="1123" t="s">
        <v>1692</v>
      </c>
      <c r="B23" s="1124"/>
      <c r="C23" s="1124"/>
      <c r="D23" s="1124"/>
      <c r="E23" s="1124"/>
      <c r="F23" s="1124"/>
      <c r="G23" s="1124"/>
      <c r="H23" s="1124"/>
      <c r="I23" s="1124"/>
      <c r="J23" s="1124"/>
      <c r="K23" s="1124"/>
      <c r="L23" s="1125"/>
    </row>
    <row r="24" spans="1:16" ht="13.5" thickBot="1" x14ac:dyDescent="0.25">
      <c r="A24" s="1126" t="s">
        <v>1702</v>
      </c>
      <c r="B24" s="1127"/>
      <c r="C24" s="1127"/>
      <c r="D24" s="1127"/>
      <c r="E24" s="1127"/>
      <c r="F24" s="1127"/>
      <c r="G24" s="1127"/>
      <c r="H24" s="1127"/>
      <c r="I24" s="1127"/>
      <c r="J24" s="1127"/>
      <c r="K24" s="1127"/>
      <c r="L24" s="1128"/>
    </row>
    <row r="25" spans="1:16" ht="13.5" thickBot="1" x14ac:dyDescent="0.25">
      <c r="A25" s="747" t="s">
        <v>1422</v>
      </c>
    </row>
    <row r="26" spans="1:16" ht="15.75" x14ac:dyDescent="0.25">
      <c r="A26" s="778" t="s">
        <v>1693</v>
      </c>
      <c r="B26" s="779"/>
      <c r="C26" s="780"/>
      <c r="D26" s="781"/>
      <c r="E26" s="781"/>
      <c r="F26" s="781"/>
      <c r="G26" s="781"/>
      <c r="H26" s="781"/>
      <c r="I26" s="781"/>
      <c r="J26" s="779"/>
      <c r="K26" s="779"/>
      <c r="L26" s="779"/>
      <c r="M26" s="782"/>
    </row>
    <row r="27" spans="1:16" ht="13.5" thickBot="1" x14ac:dyDescent="0.25">
      <c r="A27" s="1144" t="s">
        <v>1702</v>
      </c>
      <c r="B27" s="1145"/>
      <c r="C27" s="1145"/>
      <c r="D27" s="1145"/>
      <c r="E27" s="1145"/>
      <c r="F27" s="1145"/>
      <c r="G27" s="1145"/>
      <c r="H27" s="1145"/>
      <c r="I27" s="1145"/>
      <c r="J27" s="1145"/>
      <c r="K27" s="1145"/>
      <c r="L27" s="1145"/>
      <c r="M27" s="1146"/>
    </row>
    <row r="29" spans="1:16" ht="13.5" thickBot="1" x14ac:dyDescent="0.25">
      <c r="A29" s="747" t="s">
        <v>1478</v>
      </c>
      <c r="B29" s="747"/>
    </row>
    <row r="30" spans="1:16" ht="15.75" x14ac:dyDescent="0.2">
      <c r="A30" s="1141" t="s">
        <v>1535</v>
      </c>
      <c r="B30" s="1142"/>
      <c r="C30" s="1142"/>
      <c r="D30" s="1142"/>
      <c r="E30" s="1142"/>
      <c r="F30" s="1142"/>
      <c r="G30" s="1142"/>
      <c r="H30" s="1142"/>
      <c r="I30" s="1142"/>
      <c r="J30" s="1142"/>
      <c r="K30" s="1142"/>
      <c r="L30" s="1142"/>
      <c r="M30" s="1142"/>
      <c r="N30" s="1142"/>
      <c r="O30" s="1142"/>
      <c r="P30" s="1143"/>
    </row>
    <row r="31" spans="1:16" ht="13.5" thickBot="1" x14ac:dyDescent="0.25">
      <c r="A31" s="1144" t="s">
        <v>1702</v>
      </c>
      <c r="B31" s="1145"/>
      <c r="C31" s="1145"/>
      <c r="D31" s="1145"/>
      <c r="E31" s="1145"/>
      <c r="F31" s="1145"/>
      <c r="G31" s="1145"/>
      <c r="H31" s="1145"/>
      <c r="I31" s="1145"/>
      <c r="J31" s="1145"/>
      <c r="K31" s="1145"/>
      <c r="L31" s="1145"/>
      <c r="M31" s="1145"/>
      <c r="N31" s="1145"/>
      <c r="O31" s="1145"/>
      <c r="P31" s="1146"/>
    </row>
    <row r="32" spans="1:16" ht="13.5" thickBot="1" x14ac:dyDescent="0.25"/>
    <row r="33" spans="1:16" ht="15.75" x14ac:dyDescent="0.2">
      <c r="A33" s="1141" t="s">
        <v>1536</v>
      </c>
      <c r="B33" s="1142"/>
      <c r="C33" s="1142"/>
      <c r="D33" s="1142"/>
      <c r="E33" s="1142"/>
      <c r="F33" s="1142"/>
      <c r="G33" s="1142"/>
      <c r="H33" s="1142"/>
      <c r="I33" s="1142"/>
      <c r="J33" s="1142"/>
      <c r="K33" s="1142"/>
      <c r="L33" s="1142"/>
      <c r="M33" s="1142"/>
      <c r="N33" s="1142"/>
      <c r="O33" s="1142"/>
      <c r="P33" s="1143"/>
    </row>
    <row r="34" spans="1:16" ht="13.5" thickBot="1" x14ac:dyDescent="0.25">
      <c r="A34" s="1144" t="s">
        <v>1702</v>
      </c>
      <c r="B34" s="1145"/>
      <c r="C34" s="1145"/>
      <c r="D34" s="1145"/>
      <c r="E34" s="1145"/>
      <c r="F34" s="1145"/>
      <c r="G34" s="1145"/>
      <c r="H34" s="1145"/>
      <c r="I34" s="1145"/>
      <c r="J34" s="1145"/>
      <c r="K34" s="1145"/>
      <c r="L34" s="1145"/>
      <c r="M34" s="1145"/>
      <c r="N34" s="1145"/>
      <c r="O34" s="1145"/>
      <c r="P34" s="1146"/>
    </row>
    <row r="35" spans="1:16" ht="13.5" thickBot="1" x14ac:dyDescent="0.25"/>
    <row r="36" spans="1:16" ht="13.5" thickBot="1" x14ac:dyDescent="0.25">
      <c r="B36" s="783" t="s">
        <v>26</v>
      </c>
      <c r="C36" s="786" t="s">
        <v>1479</v>
      </c>
    </row>
    <row r="37" spans="1:16" ht="13.5" thickBot="1" x14ac:dyDescent="0.25">
      <c r="B37" s="784">
        <v>2018</v>
      </c>
      <c r="C37" s="787" t="s">
        <v>39</v>
      </c>
    </row>
    <row r="38" spans="1:16" ht="13.5" thickBot="1" x14ac:dyDescent="0.25">
      <c r="B38" s="785">
        <v>2017</v>
      </c>
    </row>
    <row r="40" spans="1:16" ht="13.5" thickBot="1" x14ac:dyDescent="0.25">
      <c r="A40" s="747" t="s">
        <v>1480</v>
      </c>
    </row>
    <row r="41" spans="1:16" ht="15.75" x14ac:dyDescent="0.2">
      <c r="A41" s="1141" t="s">
        <v>1537</v>
      </c>
      <c r="B41" s="1142"/>
      <c r="C41" s="1142"/>
      <c r="D41" s="1142"/>
      <c r="E41" s="1142"/>
      <c r="F41" s="1142"/>
      <c r="G41" s="1142"/>
      <c r="H41" s="1142"/>
      <c r="I41" s="1142"/>
      <c r="J41" s="1142"/>
      <c r="K41" s="1142"/>
      <c r="L41" s="1142"/>
      <c r="M41" s="1142"/>
      <c r="N41" s="1142"/>
      <c r="O41" s="1143"/>
    </row>
    <row r="42" spans="1:16" ht="13.5" thickBot="1" x14ac:dyDescent="0.25">
      <c r="A42" s="1144" t="s">
        <v>1702</v>
      </c>
      <c r="B42" s="1145"/>
      <c r="C42" s="1145"/>
      <c r="D42" s="1145"/>
      <c r="E42" s="1145"/>
      <c r="F42" s="1145"/>
      <c r="G42" s="1145"/>
      <c r="H42" s="1145"/>
      <c r="I42" s="1145"/>
      <c r="J42" s="1145"/>
      <c r="K42" s="1145"/>
      <c r="L42" s="1145"/>
      <c r="M42" s="1145"/>
      <c r="N42" s="1145"/>
      <c r="O42" s="1146"/>
    </row>
    <row r="43" spans="1:16" ht="13.5" thickBot="1" x14ac:dyDescent="0.25"/>
    <row r="44" spans="1:16" ht="13.5" thickBot="1" x14ac:dyDescent="0.25">
      <c r="B44" s="788">
        <v>2018</v>
      </c>
    </row>
  </sheetData>
  <mergeCells count="18">
    <mergeCell ref="A41:O41"/>
    <mergeCell ref="A42:O42"/>
    <mergeCell ref="A20:L20"/>
    <mergeCell ref="A27:M27"/>
    <mergeCell ref="A30:P30"/>
    <mergeCell ref="A31:P31"/>
    <mergeCell ref="A33:P33"/>
    <mergeCell ref="A34:P34"/>
    <mergeCell ref="A2:R2"/>
    <mergeCell ref="A3:R3"/>
    <mergeCell ref="A5:B5"/>
    <mergeCell ref="C5:D5"/>
    <mergeCell ref="A16:K16"/>
    <mergeCell ref="A19:L19"/>
    <mergeCell ref="A21:L21"/>
    <mergeCell ref="A22:L22"/>
    <mergeCell ref="A23:L23"/>
    <mergeCell ref="A24:L24"/>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1:U35"/>
  <sheetViews>
    <sheetView showGridLines="0" zoomScale="70" zoomScaleNormal="70" zoomScaleSheetLayoutView="55" workbookViewId="0">
      <selection activeCell="A29" sqref="A29:F29"/>
    </sheetView>
  </sheetViews>
  <sheetFormatPr defaultColWidth="8.85546875" defaultRowHeight="12.75" x14ac:dyDescent="0.2"/>
  <cols>
    <col min="1" max="1" width="38.28515625" style="156" customWidth="1"/>
    <col min="2" max="2" width="10.85546875" style="156" customWidth="1"/>
    <col min="3" max="3" width="6.7109375" style="156" bestFit="1" customWidth="1"/>
    <col min="4" max="4" width="11.140625" style="156" customWidth="1"/>
    <col min="5" max="5" width="6.7109375" style="156" bestFit="1" customWidth="1"/>
    <col min="6" max="6" width="7.28515625" style="156" customWidth="1"/>
    <col min="7" max="7" width="12" style="156" customWidth="1"/>
    <col min="8" max="8" width="6.7109375" style="156" bestFit="1" customWidth="1"/>
    <col min="9" max="9" width="10.85546875" style="156" customWidth="1"/>
    <col min="10" max="10" width="6.7109375" style="156" bestFit="1" customWidth="1"/>
    <col min="11" max="11" width="7.5703125" style="156" customWidth="1"/>
    <col min="12" max="12" width="10.7109375" style="156" customWidth="1"/>
    <col min="13" max="13" width="6.7109375" style="156" bestFit="1" customWidth="1"/>
    <col min="14" max="14" width="11.140625" style="156" customWidth="1"/>
    <col min="15" max="15" width="6.7109375" style="156" bestFit="1" customWidth="1"/>
    <col min="16" max="16" width="8" style="156" customWidth="1"/>
    <col min="17" max="17" width="10" style="156" customWidth="1"/>
    <col min="18" max="18" width="10.28515625" style="156" customWidth="1"/>
    <col min="19" max="19" width="10" style="156" customWidth="1"/>
    <col min="20" max="16384" width="8.85546875" style="156"/>
  </cols>
  <sheetData>
    <row r="1" spans="1:21" ht="14.25" x14ac:dyDescent="0.2">
      <c r="A1" s="155" t="s">
        <v>98</v>
      </c>
    </row>
    <row r="2" spans="1:21" ht="22.5" customHeight="1" x14ac:dyDescent="0.25">
      <c r="A2" s="1037" t="str">
        <f>PopisTabulek!A2</f>
        <v>Teritoriální struktura zahraničního obchodu ČR za leden - prosinec 2018</v>
      </c>
      <c r="B2" s="1037"/>
      <c r="C2" s="1037"/>
      <c r="D2" s="1037"/>
      <c r="E2" s="1037"/>
      <c r="F2" s="1037"/>
      <c r="G2" s="1037"/>
      <c r="H2" s="1037"/>
      <c r="I2" s="1037"/>
      <c r="J2" s="1037"/>
      <c r="K2" s="1037"/>
      <c r="L2" s="1037"/>
      <c r="M2" s="1037"/>
      <c r="N2" s="1037"/>
      <c r="O2" s="1037"/>
      <c r="P2" s="1037"/>
      <c r="Q2" s="1037"/>
      <c r="R2" s="1037"/>
      <c r="S2" s="1035"/>
      <c r="T2" s="1033"/>
    </row>
    <row r="3" spans="1:21" s="157" customFormat="1" ht="26.25" customHeight="1" x14ac:dyDescent="0.2">
      <c r="A3" s="1038" t="str">
        <f>PopisTabulek!A3</f>
        <v>(rok 2018 - zpřesněné údaje k 28.2.2019)</v>
      </c>
      <c r="B3" s="1038"/>
      <c r="C3" s="1038"/>
      <c r="D3" s="1038"/>
      <c r="E3" s="1038"/>
      <c r="F3" s="1038"/>
      <c r="G3" s="1038"/>
      <c r="H3" s="1038"/>
      <c r="I3" s="1038"/>
      <c r="J3" s="1038"/>
      <c r="K3" s="1038"/>
      <c r="L3" s="1038"/>
      <c r="M3" s="1038"/>
      <c r="N3" s="1038"/>
      <c r="O3" s="1038"/>
      <c r="P3" s="1038"/>
      <c r="Q3" s="1038"/>
      <c r="R3" s="1038"/>
      <c r="S3" s="1036"/>
      <c r="T3" s="1034"/>
    </row>
    <row r="4" spans="1:21" ht="25.5" customHeight="1" thickBot="1" x14ac:dyDescent="0.25">
      <c r="A4" s="158"/>
      <c r="B4" s="158"/>
      <c r="C4" s="158"/>
      <c r="D4" s="158"/>
      <c r="E4" s="158"/>
      <c r="F4" s="158"/>
      <c r="G4" s="158"/>
      <c r="H4" s="158"/>
      <c r="I4" s="158"/>
      <c r="J4" s="158"/>
      <c r="K4" s="158"/>
      <c r="L4" s="158"/>
      <c r="M4" s="159"/>
      <c r="N4" s="158"/>
      <c r="O4" s="158"/>
      <c r="P4" s="158"/>
      <c r="Q4" s="158"/>
      <c r="R4" s="158"/>
      <c r="S4" s="1036"/>
      <c r="T4" s="1034"/>
    </row>
    <row r="5" spans="1:21" ht="26.25" customHeight="1" thickBot="1" x14ac:dyDescent="0.25">
      <c r="A5" s="161"/>
      <c r="B5" s="1041" t="s">
        <v>0</v>
      </c>
      <c r="C5" s="1042"/>
      <c r="D5" s="1042"/>
      <c r="E5" s="1042"/>
      <c r="F5" s="1043"/>
      <c r="G5" s="1041" t="s">
        <v>1</v>
      </c>
      <c r="H5" s="1042"/>
      <c r="I5" s="1042"/>
      <c r="J5" s="1042"/>
      <c r="K5" s="1043"/>
      <c r="L5" s="1041" t="s">
        <v>2</v>
      </c>
      <c r="M5" s="1042"/>
      <c r="N5" s="1042"/>
      <c r="O5" s="1042"/>
      <c r="P5" s="1043"/>
      <c r="Q5" s="7" t="s">
        <v>3</v>
      </c>
      <c r="R5" s="8"/>
      <c r="S5" s="1036"/>
      <c r="T5" s="1034"/>
    </row>
    <row r="6" spans="1:21" ht="20.25" customHeight="1" thickBot="1" x14ac:dyDescent="0.25">
      <c r="A6" s="163"/>
      <c r="B6" s="1039" t="str">
        <f>PopisTabulek!$A$5</f>
        <v>1-12/2017</v>
      </c>
      <c r="C6" s="1044"/>
      <c r="D6" s="1045" t="str">
        <f>PopisTabulek!$C$5</f>
        <v>1-12/2018</v>
      </c>
      <c r="E6" s="1046"/>
      <c r="F6" s="456" t="s">
        <v>4</v>
      </c>
      <c r="G6" s="1039" t="str">
        <f>PopisTabulek!$A$5</f>
        <v>1-12/2017</v>
      </c>
      <c r="H6" s="1044"/>
      <c r="I6" s="1039" t="str">
        <f>PopisTabulek!$C$5</f>
        <v>1-12/2018</v>
      </c>
      <c r="J6" s="1040"/>
      <c r="K6" s="456" t="s">
        <v>4</v>
      </c>
      <c r="L6" s="1039" t="str">
        <f>PopisTabulek!$A$5</f>
        <v>1-12/2017</v>
      </c>
      <c r="M6" s="1044"/>
      <c r="N6" s="1045" t="str">
        <f>PopisTabulek!$C$5</f>
        <v>1-12/2018</v>
      </c>
      <c r="O6" s="1046"/>
      <c r="P6" s="456" t="s">
        <v>4</v>
      </c>
      <c r="Q6" s="528" t="str">
        <f>PopisTabulek!$G$5</f>
        <v>1-12/17</v>
      </c>
      <c r="R6" s="526" t="str">
        <f>PopisTabulek!$H$5</f>
        <v>1-12/18</v>
      </c>
      <c r="S6" s="1036"/>
      <c r="T6" s="1034"/>
    </row>
    <row r="7" spans="1:21" ht="18.75" customHeight="1" thickBot="1" x14ac:dyDescent="0.25">
      <c r="A7" s="163"/>
      <c r="B7" s="451" t="s">
        <v>102</v>
      </c>
      <c r="C7" s="452" t="s">
        <v>5</v>
      </c>
      <c r="D7" s="451" t="s">
        <v>102</v>
      </c>
      <c r="E7" s="452" t="s">
        <v>5</v>
      </c>
      <c r="F7" s="457" t="str">
        <f>PopisTabulek!$J$6</f>
        <v xml:space="preserve"> 18/17</v>
      </c>
      <c r="G7" s="451" t="s">
        <v>102</v>
      </c>
      <c r="H7" s="452" t="s">
        <v>5</v>
      </c>
      <c r="I7" s="451" t="s">
        <v>102</v>
      </c>
      <c r="J7" s="452" t="s">
        <v>5</v>
      </c>
      <c r="K7" s="457" t="str">
        <f>PopisTabulek!$J$6</f>
        <v xml:space="preserve"> 18/17</v>
      </c>
      <c r="L7" s="451" t="s">
        <v>102</v>
      </c>
      <c r="M7" s="452" t="s">
        <v>5</v>
      </c>
      <c r="N7" s="451" t="s">
        <v>102</v>
      </c>
      <c r="O7" s="452" t="s">
        <v>5</v>
      </c>
      <c r="P7" s="457" t="str">
        <f>PopisTabulek!$J$6</f>
        <v xml:space="preserve"> 18/17</v>
      </c>
      <c r="Q7" s="455" t="s">
        <v>102</v>
      </c>
      <c r="R7" s="452" t="s">
        <v>102</v>
      </c>
      <c r="S7" s="1036"/>
      <c r="T7" s="1034"/>
    </row>
    <row r="8" spans="1:21" ht="27" customHeight="1" thickTop="1" thickBot="1" x14ac:dyDescent="0.25">
      <c r="A8" s="76" t="s">
        <v>8</v>
      </c>
      <c r="B8" s="342">
        <f t="shared" ref="B8:B28" si="0">G8+L8</f>
        <v>345610.00200000009</v>
      </c>
      <c r="C8" s="343">
        <v>100</v>
      </c>
      <c r="D8" s="344">
        <f t="shared" ref="D8:D28" si="1">I8+N8</f>
        <v>386932.39899999998</v>
      </c>
      <c r="E8" s="343">
        <v>100</v>
      </c>
      <c r="F8" s="460">
        <f t="shared" ref="F8:F28" si="2">D8/B8*100</f>
        <v>111.95636606604917</v>
      </c>
      <c r="G8" s="440">
        <f>SUM(G9,G17,G21,G25,G27,G22)</f>
        <v>182235.88600000003</v>
      </c>
      <c r="H8" s="386">
        <v>100</v>
      </c>
      <c r="I8" s="414">
        <f>SUM(I9,I17,I21,I25,I27,I22)</f>
        <v>202531.3</v>
      </c>
      <c r="J8" s="435">
        <v>100</v>
      </c>
      <c r="K8" s="431">
        <f t="shared" ref="K8:K28" si="3">I8/G8*100</f>
        <v>111.13689210477456</v>
      </c>
      <c r="L8" s="440">
        <f>SUM(L9,L17,L21,L25,L27,L22)</f>
        <v>163374.11600000004</v>
      </c>
      <c r="M8" s="386">
        <v>100</v>
      </c>
      <c r="N8" s="414">
        <f>SUM(N9,N17,N21,N25,N27,N22)</f>
        <v>184401.09899999999</v>
      </c>
      <c r="O8" s="436">
        <v>100</v>
      </c>
      <c r="P8" s="431">
        <f>N8/L8*100</f>
        <v>112.87044944133007</v>
      </c>
      <c r="Q8" s="416">
        <f t="shared" ref="Q8:Q28" si="4">G8-L8</f>
        <v>18861.76999999999</v>
      </c>
      <c r="R8" s="416">
        <f t="shared" ref="R8:R28" si="5">I8-N8</f>
        <v>18130.201000000001</v>
      </c>
      <c r="S8" s="1036"/>
      <c r="T8" s="1034"/>
    </row>
    <row r="9" spans="1:21" ht="27" customHeight="1" thickTop="1" x14ac:dyDescent="0.2">
      <c r="A9" s="164" t="s">
        <v>9</v>
      </c>
      <c r="B9" s="345">
        <f t="shared" si="0"/>
        <v>284467.853</v>
      </c>
      <c r="C9" s="346">
        <f>B9/B$8*100</f>
        <v>82.308917957762091</v>
      </c>
      <c r="D9" s="347">
        <f t="shared" si="1"/>
        <v>315618.31200000003</v>
      </c>
      <c r="E9" s="346">
        <f>D9/D$8*100</f>
        <v>81.569367883303059</v>
      </c>
      <c r="F9" s="368">
        <f t="shared" si="2"/>
        <v>110.9504320686809</v>
      </c>
      <c r="G9" s="432">
        <f>VLOOKUP(U9,Help!$A$32:$M$41,13,0)/1000</f>
        <v>165427.51800000001</v>
      </c>
      <c r="H9" s="348">
        <f>G9/G$8*100</f>
        <v>90.776587219489784</v>
      </c>
      <c r="I9" s="390">
        <f>VLOOKUP(U9,Help!$A$13:$M$22,13,0)/1000</f>
        <v>183962.954</v>
      </c>
      <c r="J9" s="348">
        <f t="shared" ref="J9:J24" si="6">I9/$I$8*100</f>
        <v>90.831863519367133</v>
      </c>
      <c r="K9" s="349">
        <f t="shared" si="3"/>
        <v>111.20456634064955</v>
      </c>
      <c r="L9" s="390">
        <f>VLOOKUP(U9,Help!$A$32:$G$41,7,0)/1000</f>
        <v>119040.33500000001</v>
      </c>
      <c r="M9" s="348">
        <f>L9/L$8*100</f>
        <v>72.863644446590285</v>
      </c>
      <c r="N9" s="437">
        <f>VLOOKUP(U9,Help!$A$13:$G$22,7,0)/1000</f>
        <v>131655.35800000001</v>
      </c>
      <c r="O9" s="433">
        <f t="shared" ref="O9:O13" si="7">N9/$N$8*100</f>
        <v>71.396189455465247</v>
      </c>
      <c r="P9" s="349">
        <f t="shared" ref="P9:P27" si="8">N9/L9*100</f>
        <v>110.59726772442298</v>
      </c>
      <c r="Q9" s="438">
        <f t="shared" si="4"/>
        <v>46387.183000000005</v>
      </c>
      <c r="R9" s="438">
        <f t="shared" si="5"/>
        <v>52307.59599999999</v>
      </c>
      <c r="S9" s="1036"/>
      <c r="T9" s="1034"/>
      <c r="U9" s="1" t="s">
        <v>1447</v>
      </c>
    </row>
    <row r="10" spans="1:21" ht="27" customHeight="1" x14ac:dyDescent="0.2">
      <c r="A10" s="165" t="s">
        <v>162</v>
      </c>
      <c r="B10" s="353">
        <f t="shared" si="0"/>
        <v>260394.98600000003</v>
      </c>
      <c r="C10" s="354">
        <f t="shared" ref="C10:C28" si="9">B10/B$8*100</f>
        <v>75.343590895265805</v>
      </c>
      <c r="D10" s="355">
        <f t="shared" si="1"/>
        <v>289130.908</v>
      </c>
      <c r="E10" s="354">
        <f t="shared" ref="E10:E28" si="10">D10/$D$8*100</f>
        <v>74.723881677326276</v>
      </c>
      <c r="F10" s="357">
        <f t="shared" si="2"/>
        <v>111.03551279593378</v>
      </c>
      <c r="G10" s="434">
        <f>VLOOKUP(U10,Help!$A$32:$M$41,13,0)/1000</f>
        <v>152798.05300000001</v>
      </c>
      <c r="H10" s="377">
        <f t="shared" ref="H10:H28" si="11">G10/G$8*100</f>
        <v>83.846302917527453</v>
      </c>
      <c r="I10" s="391">
        <f>VLOOKUP(U10,Help!$A$13:$M$22,13,0)/1000</f>
        <v>170415.492</v>
      </c>
      <c r="J10" s="354">
        <f t="shared" si="6"/>
        <v>84.142792743640129</v>
      </c>
      <c r="K10" s="357">
        <f t="shared" si="3"/>
        <v>111.52988448092331</v>
      </c>
      <c r="L10" s="391">
        <f>VLOOKUP(U10,Help!$A$32:$G$41,7,0)/1000</f>
        <v>107596.933</v>
      </c>
      <c r="M10" s="354">
        <f t="shared" ref="M10:M28" si="12">L10/L$8*100</f>
        <v>65.859228887885763</v>
      </c>
      <c r="N10" s="358">
        <f>VLOOKUP(U10,Help!$A$13:$G$22,7,0)/1000</f>
        <v>118715.416</v>
      </c>
      <c r="O10" s="354">
        <f t="shared" si="7"/>
        <v>64.378909151729076</v>
      </c>
      <c r="P10" s="357">
        <f t="shared" si="8"/>
        <v>110.33345718134922</v>
      </c>
      <c r="Q10" s="359">
        <f t="shared" si="4"/>
        <v>45201.12000000001</v>
      </c>
      <c r="R10" s="359">
        <f t="shared" si="5"/>
        <v>51700.076000000001</v>
      </c>
      <c r="S10" s="1036"/>
      <c r="T10" s="1034"/>
      <c r="U10" s="1" t="s">
        <v>1448</v>
      </c>
    </row>
    <row r="11" spans="1:21" ht="27" customHeight="1" x14ac:dyDescent="0.2">
      <c r="A11" s="165" t="s">
        <v>103</v>
      </c>
      <c r="B11" s="353">
        <f t="shared" si="0"/>
        <v>101573.65</v>
      </c>
      <c r="C11" s="354">
        <f t="shared" si="9"/>
        <v>29.389673161137264</v>
      </c>
      <c r="D11" s="355">
        <f>I11+N11</f>
        <v>111830.43</v>
      </c>
      <c r="E11" s="354">
        <f t="shared" si="10"/>
        <v>28.901800492545469</v>
      </c>
      <c r="F11" s="357">
        <f t="shared" si="2"/>
        <v>110.09787479331499</v>
      </c>
      <c r="G11" s="434">
        <f>VLOOKUP(U11,Help!$A$70:$M$79,13,0)/1000</f>
        <v>59414.214</v>
      </c>
      <c r="H11" s="377">
        <f t="shared" si="11"/>
        <v>32.602916639590944</v>
      </c>
      <c r="I11" s="391">
        <f>VLOOKUP(U11,Help!$A$51:$M$60,13,0)/1000</f>
        <v>65633.612999999998</v>
      </c>
      <c r="J11" s="354">
        <f>I11/$I$8*100</f>
        <v>32.406651712599491</v>
      </c>
      <c r="K11" s="357">
        <f>I11/G11*100</f>
        <v>110.46786380107629</v>
      </c>
      <c r="L11" s="391">
        <f>VLOOKUP(U11,Help!$A$70:$G$79,7,0)/1000</f>
        <v>42159.436000000002</v>
      </c>
      <c r="M11" s="354">
        <f t="shared" si="12"/>
        <v>25.805456232736397</v>
      </c>
      <c r="N11" s="358">
        <f>VLOOKUP(U11,Help!$A$51:$G$60,7,0)/1000</f>
        <v>46196.817000000003</v>
      </c>
      <c r="O11" s="354">
        <f t="shared" si="7"/>
        <v>25.052354487323313</v>
      </c>
      <c r="P11" s="357">
        <f t="shared" si="8"/>
        <v>109.57645875528317</v>
      </c>
      <c r="Q11" s="359">
        <f>G11-L11</f>
        <v>17254.777999999998</v>
      </c>
      <c r="R11" s="359">
        <f t="shared" si="5"/>
        <v>19436.795999999995</v>
      </c>
      <c r="S11" s="1036"/>
      <c r="T11" s="1034"/>
      <c r="U11" s="1" t="s">
        <v>1449</v>
      </c>
    </row>
    <row r="12" spans="1:21" ht="27" customHeight="1" x14ac:dyDescent="0.2">
      <c r="A12" s="165" t="s">
        <v>104</v>
      </c>
      <c r="B12" s="353">
        <f t="shared" si="0"/>
        <v>21816.681</v>
      </c>
      <c r="C12" s="354">
        <f t="shared" si="9"/>
        <v>6.3125143583084133</v>
      </c>
      <c r="D12" s="355">
        <f t="shared" si="1"/>
        <v>24438.684999999998</v>
      </c>
      <c r="E12" s="354">
        <f t="shared" si="10"/>
        <v>6.3160089625888372</v>
      </c>
      <c r="F12" s="357">
        <f t="shared" si="2"/>
        <v>112.01834504524312</v>
      </c>
      <c r="G12" s="434">
        <f>VLOOKUP(U12,Help!$A$70:$M$79,13,0)/1000</f>
        <v>13924.121999999999</v>
      </c>
      <c r="H12" s="377">
        <f t="shared" si="11"/>
        <v>7.6407135310330681</v>
      </c>
      <c r="I12" s="391">
        <f>VLOOKUP(U12,Help!$A$51:$M$60,13,0)/1000</f>
        <v>15282.108</v>
      </c>
      <c r="J12" s="354">
        <f t="shared" si="6"/>
        <v>7.5455536996010002</v>
      </c>
      <c r="K12" s="357">
        <f t="shared" si="3"/>
        <v>109.75275855813386</v>
      </c>
      <c r="L12" s="391">
        <f>VLOOKUP(U12,Help!$A$70:$G$79,7,0)/1000</f>
        <v>7892.5590000000002</v>
      </c>
      <c r="M12" s="354">
        <f t="shared" si="12"/>
        <v>4.830972734995548</v>
      </c>
      <c r="N12" s="358">
        <f>VLOOKUP(U12,Help!$A$51:$G$60,7,0)/1000</f>
        <v>9156.5769999999993</v>
      </c>
      <c r="O12" s="354">
        <f t="shared" si="7"/>
        <v>4.9655761541855021</v>
      </c>
      <c r="P12" s="357">
        <f t="shared" si="8"/>
        <v>116.01531265081451</v>
      </c>
      <c r="Q12" s="359">
        <f>G12-L12</f>
        <v>6031.5629999999992</v>
      </c>
      <c r="R12" s="359">
        <f t="shared" si="5"/>
        <v>6125.5310000000009</v>
      </c>
      <c r="S12" s="1036"/>
      <c r="T12" s="1034"/>
      <c r="U12" s="1" t="s">
        <v>1450</v>
      </c>
    </row>
    <row r="13" spans="1:21" ht="27" customHeight="1" x14ac:dyDescent="0.2">
      <c r="A13" s="165" t="s">
        <v>10</v>
      </c>
      <c r="B13" s="353">
        <f t="shared" si="0"/>
        <v>5347.0439999999999</v>
      </c>
      <c r="C13" s="354">
        <f t="shared" si="9"/>
        <v>1.5471323078201882</v>
      </c>
      <c r="D13" s="355">
        <f>I13+N13</f>
        <v>5753.4369999999999</v>
      </c>
      <c r="E13" s="354">
        <f>D13/$D$8*100</f>
        <v>1.4869359647497495</v>
      </c>
      <c r="F13" s="357">
        <f t="shared" si="2"/>
        <v>107.60033020113544</v>
      </c>
      <c r="G13" s="434">
        <f>VLOOKUP(U13,Help!$A$32:$M$41,13,0)/1000</f>
        <v>3410.422</v>
      </c>
      <c r="H13" s="377">
        <f t="shared" si="11"/>
        <v>1.8714327209954682</v>
      </c>
      <c r="I13" s="391">
        <f>VLOOKUP(U13,Help!$A$13:$M$22,13,0)/1000</f>
        <v>3659.7820000000002</v>
      </c>
      <c r="J13" s="354">
        <f>I13/$I$8*100</f>
        <v>1.8070204457286358</v>
      </c>
      <c r="K13" s="357">
        <f>I13/G13*100</f>
        <v>107.31170512036341</v>
      </c>
      <c r="L13" s="391">
        <f>VLOOKUP(U13,Help!$A$32:$G$41,7,0)/1000</f>
        <v>1936.6220000000001</v>
      </c>
      <c r="M13" s="354">
        <f>L13/L$8*100</f>
        <v>1.1853909587489366</v>
      </c>
      <c r="N13" s="358">
        <f>VLOOKUP(U13,Help!$A$13:$G$22,7,0)/1000</f>
        <v>2093.6550000000002</v>
      </c>
      <c r="O13" s="354">
        <f t="shared" si="7"/>
        <v>1.1353809773118544</v>
      </c>
      <c r="P13" s="357">
        <f t="shared" si="8"/>
        <v>108.10860353749985</v>
      </c>
      <c r="Q13" s="359">
        <f t="shared" si="4"/>
        <v>1473.8</v>
      </c>
      <c r="R13" s="359">
        <f t="shared" si="5"/>
        <v>1566.127</v>
      </c>
      <c r="S13" s="1036"/>
      <c r="T13" s="1034"/>
      <c r="U13" s="1" t="s">
        <v>1451</v>
      </c>
    </row>
    <row r="14" spans="1:21" ht="27" customHeight="1" x14ac:dyDescent="0.2">
      <c r="A14" s="360" t="s">
        <v>11</v>
      </c>
      <c r="B14" s="353">
        <f t="shared" si="0"/>
        <v>18725.822</v>
      </c>
      <c r="C14" s="354">
        <f t="shared" si="9"/>
        <v>5.4181944653326308</v>
      </c>
      <c r="D14" s="355">
        <f t="shared" si="1"/>
        <v>20733.966</v>
      </c>
      <c r="E14" s="354">
        <f>D14/$D$8*100</f>
        <v>5.358549982783944</v>
      </c>
      <c r="F14" s="357">
        <f t="shared" si="2"/>
        <v>110.72392976927796</v>
      </c>
      <c r="G14" s="434">
        <f>VLOOKUP(U14,Help!$A$32:$M$41,13,0)/1000</f>
        <v>9219.0419999999995</v>
      </c>
      <c r="H14" s="377">
        <f>G14/G$8*100</f>
        <v>5.0588510322275368</v>
      </c>
      <c r="I14" s="434">
        <f>VLOOKUP(U14,Help!$A$13:$M$22,13,0)/1000</f>
        <v>9887.6790000000001</v>
      </c>
      <c r="J14" s="354">
        <f>I14/$I$8*100</f>
        <v>4.8820498362475329</v>
      </c>
      <c r="K14" s="357">
        <f t="shared" si="3"/>
        <v>107.25278179663353</v>
      </c>
      <c r="L14" s="391">
        <f>VLOOKUP(U14,Help!$A$32:$G$41,7,0)/1000</f>
        <v>9506.7800000000007</v>
      </c>
      <c r="M14" s="354">
        <f>L14/L$8*100</f>
        <v>5.8190245999556005</v>
      </c>
      <c r="N14" s="358">
        <f>VLOOKUP(U14,Help!$A$13:$G$22,7,0)/1000</f>
        <v>10846.287</v>
      </c>
      <c r="O14" s="354">
        <f>N14/$N$8*100</f>
        <v>5.8818993264242971</v>
      </c>
      <c r="P14" s="357">
        <f t="shared" si="8"/>
        <v>114.09001786093714</v>
      </c>
      <c r="Q14" s="359">
        <f t="shared" si="4"/>
        <v>-287.73800000000119</v>
      </c>
      <c r="R14" s="359">
        <f t="shared" si="5"/>
        <v>-958.60800000000017</v>
      </c>
      <c r="S14" s="1036"/>
      <c r="T14" s="1034"/>
      <c r="U14" s="1" t="s">
        <v>1452</v>
      </c>
    </row>
    <row r="15" spans="1:21" ht="27" customHeight="1" x14ac:dyDescent="0.2">
      <c r="A15" s="166" t="s">
        <v>118</v>
      </c>
      <c r="B15" s="353">
        <f t="shared" si="0"/>
        <v>574.32600000000002</v>
      </c>
      <c r="C15" s="354">
        <f t="shared" si="9"/>
        <v>0.16617748232876658</v>
      </c>
      <c r="D15" s="355">
        <f t="shared" si="1"/>
        <v>749.04</v>
      </c>
      <c r="E15" s="354">
        <f>D15/$D$8*100</f>
        <v>0.19358420280541047</v>
      </c>
      <c r="F15" s="357">
        <f t="shared" si="2"/>
        <v>130.42070183136406</v>
      </c>
      <c r="G15" s="434">
        <f>VLOOKUP(U15,Help!$A$70:$M$79,13,0)/1000</f>
        <v>306.37900000000002</v>
      </c>
      <c r="H15" s="377">
        <f>G15/G$8*100</f>
        <v>0.16812221057272989</v>
      </c>
      <c r="I15" s="391">
        <f>VLOOKUP(U15,Help!$A$51:$M$60,13,0)/1000</f>
        <v>358.53500000000003</v>
      </c>
      <c r="J15" s="354">
        <f>I15/$I$8*100</f>
        <v>0.17702695830224763</v>
      </c>
      <c r="K15" s="357">
        <f t="shared" si="3"/>
        <v>117.02335995613275</v>
      </c>
      <c r="L15" s="391">
        <f>VLOOKUP(U15,Help!$A$70:$G$79,7,0)/1000</f>
        <v>267.947</v>
      </c>
      <c r="M15" s="354">
        <f>L15/L$8*100</f>
        <v>0.16400823249136967</v>
      </c>
      <c r="N15" s="358">
        <f>VLOOKUP(U15,Help!$A$51:$G$60,7,0)/1000</f>
        <v>390.505</v>
      </c>
      <c r="O15" s="354">
        <f t="shared" ref="O15:O20" si="13">N15/$N$8*100</f>
        <v>0.2117693452575356</v>
      </c>
      <c r="P15" s="357">
        <f t="shared" si="8"/>
        <v>145.73964254124883</v>
      </c>
      <c r="Q15" s="359">
        <f>G15-L15</f>
        <v>38.432000000000016</v>
      </c>
      <c r="R15" s="359">
        <f t="shared" si="5"/>
        <v>-31.96999999999997</v>
      </c>
      <c r="S15" s="1036"/>
      <c r="T15" s="1034"/>
      <c r="U15" s="1" t="s">
        <v>1453</v>
      </c>
    </row>
    <row r="16" spans="1:21" ht="27" customHeight="1" thickBot="1" x14ac:dyDescent="0.25">
      <c r="A16" s="167" t="s">
        <v>119</v>
      </c>
      <c r="B16" s="361">
        <f t="shared" si="0"/>
        <v>7758.1469999999999</v>
      </c>
      <c r="C16" s="362">
        <f t="shared" si="9"/>
        <v>2.2447692355847959</v>
      </c>
      <c r="D16" s="363">
        <f t="shared" si="1"/>
        <v>8827.8629999999994</v>
      </c>
      <c r="E16" s="362">
        <f t="shared" si="10"/>
        <v>2.2815000818786437</v>
      </c>
      <c r="F16" s="458">
        <f t="shared" si="2"/>
        <v>113.78829248788402</v>
      </c>
      <c r="G16" s="439">
        <f>VLOOKUP(U16,Help!$A$70:$M$79,13,0)/1000</f>
        <v>3763.328</v>
      </c>
      <c r="H16" s="362">
        <f>G16/G$8*100</f>
        <v>2.0650861268894092</v>
      </c>
      <c r="I16" s="392">
        <f>VLOOKUP(U16,Help!$A$51:$M$60,13,0)/1000</f>
        <v>4183.0119999999997</v>
      </c>
      <c r="J16" s="362">
        <f>I16/$I$8*100</f>
        <v>2.0653656990302238</v>
      </c>
      <c r="K16" s="364">
        <f t="shared" si="3"/>
        <v>111.15193785925648</v>
      </c>
      <c r="L16" s="392">
        <f>VLOOKUP(U16,Help!$A$70:$G$79,7,0)/1000</f>
        <v>3994.819</v>
      </c>
      <c r="M16" s="362">
        <f>L16/L$8*100</f>
        <v>2.4451970102779308</v>
      </c>
      <c r="N16" s="430">
        <f>VLOOKUP(U16,Help!$A$51:$G$60,7,0)/1000</f>
        <v>4644.8509999999997</v>
      </c>
      <c r="O16" s="362">
        <f t="shared" si="13"/>
        <v>2.51888466239564</v>
      </c>
      <c r="P16" s="364">
        <f t="shared" si="8"/>
        <v>116.27187614758014</v>
      </c>
      <c r="Q16" s="365">
        <f>G16-L16</f>
        <v>-231.49099999999999</v>
      </c>
      <c r="R16" s="365">
        <f t="shared" si="5"/>
        <v>-461.83899999999994</v>
      </c>
      <c r="S16" s="1036"/>
      <c r="T16" s="1034"/>
      <c r="U16" s="1" t="s">
        <v>1454</v>
      </c>
    </row>
    <row r="17" spans="1:21" ht="27" customHeight="1" x14ac:dyDescent="0.2">
      <c r="A17" s="168" t="s">
        <v>12</v>
      </c>
      <c r="B17" s="345">
        <f t="shared" si="0"/>
        <v>20820.237000000001</v>
      </c>
      <c r="C17" s="346">
        <f t="shared" si="9"/>
        <v>6.0241997857457825</v>
      </c>
      <c r="D17" s="347">
        <f t="shared" si="1"/>
        <v>22410.343000000001</v>
      </c>
      <c r="E17" s="351">
        <f t="shared" si="10"/>
        <v>5.7917980137920688</v>
      </c>
      <c r="F17" s="368">
        <f>D17/B17*100</f>
        <v>107.63730979623334</v>
      </c>
      <c r="G17" s="345">
        <f>VLOOKUP(U17,Help!$A$32:$M$41,13,0)/1000</f>
        <v>7492.3940000000002</v>
      </c>
      <c r="H17" s="346">
        <f t="shared" si="11"/>
        <v>4.1113713464756323</v>
      </c>
      <c r="I17" s="366">
        <f>VLOOKUP(U17,Help!$A$13:$M$22,13,0)/1000</f>
        <v>7799.1009999999997</v>
      </c>
      <c r="J17" s="367">
        <f t="shared" si="6"/>
        <v>3.8508126891991514</v>
      </c>
      <c r="K17" s="368">
        <f t="shared" si="3"/>
        <v>104.09357810067115</v>
      </c>
      <c r="L17" s="345">
        <f>VLOOKUP(U17,Help!$A$32:$G$41,7,0)/1000</f>
        <v>13327.843000000001</v>
      </c>
      <c r="M17" s="346">
        <f t="shared" si="12"/>
        <v>8.1578669414192859</v>
      </c>
      <c r="N17" s="350">
        <f>VLOOKUP(U17,Help!$A$13:$G$22,7,0)/1000</f>
        <v>14611.242</v>
      </c>
      <c r="O17" s="351">
        <f t="shared" si="13"/>
        <v>7.9236198044568065</v>
      </c>
      <c r="P17" s="368">
        <f t="shared" si="8"/>
        <v>109.62945766993204</v>
      </c>
      <c r="Q17" s="352">
        <f t="shared" si="4"/>
        <v>-5835.4490000000005</v>
      </c>
      <c r="R17" s="352">
        <f t="shared" si="5"/>
        <v>-6812.1410000000005</v>
      </c>
      <c r="S17" s="1036"/>
      <c r="T17" s="1034"/>
      <c r="U17" s="1" t="s">
        <v>1455</v>
      </c>
    </row>
    <row r="18" spans="1:21" ht="27" customHeight="1" x14ac:dyDescent="0.2">
      <c r="A18" s="169" t="s">
        <v>105</v>
      </c>
      <c r="B18" s="353">
        <f>G18+L18</f>
        <v>522.505</v>
      </c>
      <c r="C18" s="354">
        <f t="shared" si="9"/>
        <v>0.15118341395686802</v>
      </c>
      <c r="D18" s="355">
        <f>I18+N18</f>
        <v>713.13699999999994</v>
      </c>
      <c r="E18" s="354">
        <f t="shared" si="10"/>
        <v>0.18430532099225941</v>
      </c>
      <c r="F18" s="357">
        <f t="shared" si="2"/>
        <v>136.48424416991224</v>
      </c>
      <c r="G18" s="391">
        <f>VLOOKUP(U18,Help!$A$70:$M$79,13,0)/1000</f>
        <v>281.68400000000003</v>
      </c>
      <c r="H18" s="354">
        <f t="shared" si="11"/>
        <v>0.15457109254540569</v>
      </c>
      <c r="I18" s="356">
        <f>VLOOKUP(U18,Help!$A$51:$M$60,13,0)/1000</f>
        <v>343.88499999999999</v>
      </c>
      <c r="J18" s="369">
        <f t="shared" si="6"/>
        <v>0.16979350846017383</v>
      </c>
      <c r="K18" s="357">
        <f t="shared" si="3"/>
        <v>122.08183638403315</v>
      </c>
      <c r="L18" s="391">
        <f>VLOOKUP(U18,Help!$A$70:$G$79,7,0)/1000</f>
        <v>240.821</v>
      </c>
      <c r="M18" s="354">
        <f t="shared" si="12"/>
        <v>0.14740462314115899</v>
      </c>
      <c r="N18" s="358">
        <f>VLOOKUP(U18,Help!$A$51:$G$60,7,0)/1000</f>
        <v>369.25200000000001</v>
      </c>
      <c r="O18" s="354">
        <f t="shared" si="13"/>
        <v>0.20024392587812073</v>
      </c>
      <c r="P18" s="357">
        <f>N18/L18*100</f>
        <v>153.33048197623961</v>
      </c>
      <c r="Q18" s="359">
        <f>G18-L18</f>
        <v>40.863000000000028</v>
      </c>
      <c r="R18" s="359">
        <f t="shared" si="5"/>
        <v>-25.367000000000019</v>
      </c>
      <c r="S18" s="1036"/>
      <c r="T18" s="1034"/>
      <c r="U18" s="1" t="s">
        <v>1456</v>
      </c>
    </row>
    <row r="19" spans="1:21" ht="27" customHeight="1" x14ac:dyDescent="0.2">
      <c r="A19" s="169" t="s">
        <v>108</v>
      </c>
      <c r="B19" s="353">
        <f>G19+L19</f>
        <v>1465.2829999999999</v>
      </c>
      <c r="C19" s="354">
        <f t="shared" si="9"/>
        <v>0.42397007943074505</v>
      </c>
      <c r="D19" s="355">
        <f>I19+N19</f>
        <v>1574.385</v>
      </c>
      <c r="E19" s="354">
        <f t="shared" si="10"/>
        <v>0.40688890464300453</v>
      </c>
      <c r="F19" s="357">
        <f t="shared" si="2"/>
        <v>107.44579716000256</v>
      </c>
      <c r="G19" s="391">
        <f>VLOOKUP(U19,Help!$A$70:$M$79,13,0)/1000</f>
        <v>667.25099999999998</v>
      </c>
      <c r="H19" s="354">
        <f t="shared" si="11"/>
        <v>0.36614687405750579</v>
      </c>
      <c r="I19" s="356">
        <f>VLOOKUP(U19,Help!$A$51:$M$60,13,0)/1000</f>
        <v>708.53499999999997</v>
      </c>
      <c r="J19" s="369">
        <f t="shared" si="6"/>
        <v>0.34983975316407884</v>
      </c>
      <c r="K19" s="357">
        <f t="shared" si="3"/>
        <v>106.18717693941259</v>
      </c>
      <c r="L19" s="391">
        <f>VLOOKUP(U19,Help!$A$70:$G$79,7,0)/1000</f>
        <v>798.03200000000004</v>
      </c>
      <c r="M19" s="354">
        <f t="shared" si="12"/>
        <v>0.48846905466959029</v>
      </c>
      <c r="N19" s="358">
        <f>VLOOKUP(U19,Help!$A$51:$G$60,7,0)/1000</f>
        <v>865.85</v>
      </c>
      <c r="O19" s="354">
        <f t="shared" si="13"/>
        <v>0.46954709310056775</v>
      </c>
      <c r="P19" s="357">
        <f>N19/L19*100</f>
        <v>108.49815546243759</v>
      </c>
      <c r="Q19" s="359">
        <f>G19-L19</f>
        <v>-130.78100000000006</v>
      </c>
      <c r="R19" s="359">
        <f t="shared" si="5"/>
        <v>-157.31500000000005</v>
      </c>
      <c r="S19" s="1036"/>
      <c r="T19" s="1034"/>
      <c r="U19" s="1" t="s">
        <v>1457</v>
      </c>
    </row>
    <row r="20" spans="1:21" ht="27" customHeight="1" thickBot="1" x14ac:dyDescent="0.25">
      <c r="A20" s="170" t="s">
        <v>117</v>
      </c>
      <c r="B20" s="361">
        <f>G20+L20</f>
        <v>3845.3989999999999</v>
      </c>
      <c r="C20" s="362">
        <f t="shared" si="9"/>
        <v>1.1126411208434872</v>
      </c>
      <c r="D20" s="363">
        <f>I20+N20</f>
        <v>3936.098</v>
      </c>
      <c r="E20" s="362">
        <f t="shared" si="10"/>
        <v>1.017257280644519</v>
      </c>
      <c r="F20" s="458">
        <f t="shared" si="2"/>
        <v>102.35863690607918</v>
      </c>
      <c r="G20" s="391">
        <f>VLOOKUP(U20,Help!$A$70:$M$79,13,0)/1000</f>
        <v>2287.337</v>
      </c>
      <c r="H20" s="362">
        <f t="shared" si="11"/>
        <v>1.2551517981480331</v>
      </c>
      <c r="I20" s="356">
        <f>VLOOKUP(U20,Help!$A$51:$M$60,13,0)/1000</f>
        <v>2209.701</v>
      </c>
      <c r="J20" s="370">
        <f t="shared" si="6"/>
        <v>1.0910417303399524</v>
      </c>
      <c r="K20" s="364">
        <f t="shared" si="3"/>
        <v>96.605834645266526</v>
      </c>
      <c r="L20" s="391">
        <f>VLOOKUP(U20,Help!$A$70:$G$79,7,0)/1000</f>
        <v>1558.0619999999999</v>
      </c>
      <c r="M20" s="362">
        <f t="shared" si="12"/>
        <v>0.95367738669202629</v>
      </c>
      <c r="N20" s="358">
        <f>VLOOKUP(U20,Help!$A$51:$G$60,7,0)/1000</f>
        <v>1726.3969999999999</v>
      </c>
      <c r="O20" s="362">
        <f t="shared" si="13"/>
        <v>0.93621838989148332</v>
      </c>
      <c r="P20" s="364">
        <f>N20/L20*100</f>
        <v>110.80412717850767</v>
      </c>
      <c r="Q20" s="365">
        <f>G20-L20</f>
        <v>729.27500000000009</v>
      </c>
      <c r="R20" s="365">
        <f t="shared" si="5"/>
        <v>483.30400000000009</v>
      </c>
      <c r="S20" s="1036"/>
      <c r="T20" s="1034"/>
      <c r="U20" s="1" t="s">
        <v>1458</v>
      </c>
    </row>
    <row r="21" spans="1:21" ht="27" customHeight="1" thickBot="1" x14ac:dyDescent="0.25">
      <c r="A21" s="401" t="s">
        <v>130</v>
      </c>
      <c r="B21" s="402">
        <f t="shared" si="0"/>
        <v>2029.5509999999999</v>
      </c>
      <c r="C21" s="403">
        <f t="shared" si="9"/>
        <v>0.58723734505808645</v>
      </c>
      <c r="D21" s="404">
        <f t="shared" si="1"/>
        <v>2390.8999999999996</v>
      </c>
      <c r="E21" s="403">
        <f t="shared" si="10"/>
        <v>0.61791155410586329</v>
      </c>
      <c r="F21" s="406">
        <f t="shared" si="2"/>
        <v>117.80438136316849</v>
      </c>
      <c r="G21" s="402">
        <f>VLOOKUP(U21,Help!$A$32:$M$41,13,0)/1000</f>
        <v>1101.6980000000001</v>
      </c>
      <c r="H21" s="403">
        <f t="shared" si="11"/>
        <v>0.60454503456031705</v>
      </c>
      <c r="I21" s="405">
        <f>VLOOKUP(U21,Help!$A$13:$M$22,13,0)/1000</f>
        <v>1294.4059999999999</v>
      </c>
      <c r="J21" s="403">
        <f>I21/$I$8*100</f>
        <v>0.639114052988353</v>
      </c>
      <c r="K21" s="406">
        <f t="shared" si="3"/>
        <v>117.49190794573465</v>
      </c>
      <c r="L21" s="402">
        <f>VLOOKUP(U21,Help!$A$32:$G$41,7,0)/1000</f>
        <v>927.85299999999995</v>
      </c>
      <c r="M21" s="403">
        <f t="shared" si="12"/>
        <v>0.56793145861612482</v>
      </c>
      <c r="N21" s="407">
        <f>VLOOKUP(U21,Help!$A$13:$G$22,7,0)/1000</f>
        <v>1096.4939999999999</v>
      </c>
      <c r="O21" s="408">
        <f>N21/$N$8*100</f>
        <v>0.59462443876215731</v>
      </c>
      <c r="P21" s="406">
        <f>N21/L21*100</f>
        <v>118.1754006291945</v>
      </c>
      <c r="Q21" s="409">
        <f t="shared" si="4"/>
        <v>173.84500000000014</v>
      </c>
      <c r="R21" s="409">
        <f t="shared" si="5"/>
        <v>197.91200000000003</v>
      </c>
      <c r="S21" s="1036"/>
      <c r="T21" s="1034"/>
      <c r="U21" s="1" t="s">
        <v>1459</v>
      </c>
    </row>
    <row r="22" spans="1:21" ht="27" customHeight="1" x14ac:dyDescent="0.2">
      <c r="A22" s="171" t="s">
        <v>91</v>
      </c>
      <c r="B22" s="462">
        <f t="shared" si="0"/>
        <v>13177.738000000001</v>
      </c>
      <c r="C22" s="348">
        <f t="shared" si="9"/>
        <v>3.8128925447012953</v>
      </c>
      <c r="D22" s="463">
        <f t="shared" si="1"/>
        <v>15482.286</v>
      </c>
      <c r="E22" s="433">
        <f t="shared" si="10"/>
        <v>4.0012896412946803</v>
      </c>
      <c r="F22" s="465">
        <f t="shared" si="2"/>
        <v>117.48819106890727</v>
      </c>
      <c r="G22" s="462">
        <f>VLOOKUP(U22,Help!$A$32:$M$41,13,0)/1000</f>
        <v>5498.518</v>
      </c>
      <c r="H22" s="348">
        <f t="shared" si="11"/>
        <v>3.0172531440925963</v>
      </c>
      <c r="I22" s="464">
        <f>VLOOKUP(U22,Help!$A$13:$M$22,13,0)/1000</f>
        <v>6535.223</v>
      </c>
      <c r="J22" s="433">
        <f t="shared" si="6"/>
        <v>3.2267718619294894</v>
      </c>
      <c r="K22" s="465">
        <f t="shared" si="3"/>
        <v>118.85426218482871</v>
      </c>
      <c r="L22" s="462">
        <f>VLOOKUP(U22,Help!$A$32:$G$41,7,0)/1000</f>
        <v>7679.22</v>
      </c>
      <c r="M22" s="348">
        <f t="shared" si="12"/>
        <v>4.7003896259796738</v>
      </c>
      <c r="N22" s="466">
        <f>VLOOKUP(U22,Help!$A$13:$G$22,7,0)/1000</f>
        <v>8947.0630000000001</v>
      </c>
      <c r="O22" s="467">
        <f t="shared" ref="O22:O28" si="14">N22/$N$8*100</f>
        <v>4.8519575254809082</v>
      </c>
      <c r="P22" s="465">
        <f t="shared" si="8"/>
        <v>116.51004919770497</v>
      </c>
      <c r="Q22" s="468">
        <f t="shared" si="4"/>
        <v>-2180.7020000000002</v>
      </c>
      <c r="R22" s="468">
        <f t="shared" si="5"/>
        <v>-2411.84</v>
      </c>
      <c r="S22" s="1036"/>
      <c r="T22" s="1034"/>
      <c r="U22" s="1" t="s">
        <v>1460</v>
      </c>
    </row>
    <row r="23" spans="1:21" ht="27" customHeight="1" x14ac:dyDescent="0.2">
      <c r="A23" s="164" t="s">
        <v>106</v>
      </c>
      <c r="B23" s="353">
        <f t="shared" si="0"/>
        <v>8515.1450000000004</v>
      </c>
      <c r="C23" s="354">
        <f t="shared" si="9"/>
        <v>2.4638016697213523</v>
      </c>
      <c r="D23" s="355">
        <f t="shared" si="1"/>
        <v>9764.33</v>
      </c>
      <c r="E23" s="354">
        <f t="shared" si="10"/>
        <v>2.5235234953793571</v>
      </c>
      <c r="F23" s="357">
        <f t="shared" si="2"/>
        <v>114.67015535260995</v>
      </c>
      <c r="G23" s="391">
        <f>VLOOKUP(U23,Help!$A$70:$M$79,13,0)/1000</f>
        <v>3539.5949999999998</v>
      </c>
      <c r="H23" s="354">
        <f t="shared" si="11"/>
        <v>1.9423150278974139</v>
      </c>
      <c r="I23" s="356">
        <f>VLOOKUP(U23,Help!$A$51:$M$60,13,0)/1000</f>
        <v>4125.1710000000003</v>
      </c>
      <c r="J23" s="354">
        <f t="shared" si="6"/>
        <v>2.0368066565513581</v>
      </c>
      <c r="K23" s="357">
        <f t="shared" si="3"/>
        <v>116.54358761383719</v>
      </c>
      <c r="L23" s="391">
        <f>VLOOKUP(U23,Help!$A$70:$G$79,7,0)/1000</f>
        <v>4975.55</v>
      </c>
      <c r="M23" s="354">
        <f t="shared" si="12"/>
        <v>3.0454946730974193</v>
      </c>
      <c r="N23" s="358">
        <f>VLOOKUP(U23,Help!$A$51:$G$60,7,0)/1000</f>
        <v>5639.1589999999997</v>
      </c>
      <c r="O23" s="371">
        <f t="shared" si="14"/>
        <v>3.0580940301228901</v>
      </c>
      <c r="P23" s="357">
        <f>N23/L23*100</f>
        <v>113.33739988543978</v>
      </c>
      <c r="Q23" s="359">
        <f t="shared" si="4"/>
        <v>-1435.9550000000004</v>
      </c>
      <c r="R23" s="359">
        <f t="shared" si="5"/>
        <v>-1513.9879999999994</v>
      </c>
      <c r="S23" s="1036"/>
      <c r="T23" s="1034"/>
      <c r="U23" s="1" t="s">
        <v>1461</v>
      </c>
    </row>
    <row r="24" spans="1:21" ht="27" customHeight="1" thickBot="1" x14ac:dyDescent="0.25">
      <c r="A24" s="172" t="s">
        <v>109</v>
      </c>
      <c r="B24" s="361">
        <f t="shared" si="0"/>
        <v>2214.5140000000001</v>
      </c>
      <c r="C24" s="362">
        <f t="shared" si="9"/>
        <v>0.64075518277390575</v>
      </c>
      <c r="D24" s="363">
        <f t="shared" si="1"/>
        <v>2707.1679999999997</v>
      </c>
      <c r="E24" s="362">
        <f t="shared" si="10"/>
        <v>0.69964882935533135</v>
      </c>
      <c r="F24" s="458">
        <f t="shared" si="2"/>
        <v>122.24659677021683</v>
      </c>
      <c r="G24" s="392">
        <f>VLOOKUP(U24,Help!$A$70:$M$79,13,0)/1000</f>
        <v>1214.567</v>
      </c>
      <c r="H24" s="362">
        <f t="shared" si="11"/>
        <v>0.66648069524572118</v>
      </c>
      <c r="I24" s="469">
        <f>VLOOKUP(U24,Help!$A$51:$M$60,13,0)/1000</f>
        <v>1512.1379999999999</v>
      </c>
      <c r="J24" s="362">
        <f t="shared" si="6"/>
        <v>0.74661941141937072</v>
      </c>
      <c r="K24" s="364">
        <f t="shared" si="3"/>
        <v>124.5001716661164</v>
      </c>
      <c r="L24" s="392">
        <f>VLOOKUP(U24,Help!$A$70:$G$79,7,0)/1000</f>
        <v>999.947</v>
      </c>
      <c r="M24" s="362">
        <f t="shared" si="12"/>
        <v>0.61205962393700097</v>
      </c>
      <c r="N24" s="430">
        <f>VLOOKUP(U24,Help!$A$51:$G$60,7,0)/1000</f>
        <v>1195.03</v>
      </c>
      <c r="O24" s="372">
        <f t="shared" si="14"/>
        <v>0.64806012896918797</v>
      </c>
      <c r="P24" s="364">
        <f>N24/L24*100</f>
        <v>119.50933399470172</v>
      </c>
      <c r="Q24" s="365">
        <f t="shared" si="4"/>
        <v>214.62</v>
      </c>
      <c r="R24" s="365">
        <f t="shared" si="5"/>
        <v>317.10799999999995</v>
      </c>
      <c r="S24" s="1036"/>
      <c r="T24" s="1034"/>
      <c r="U24" s="1" t="s">
        <v>1462</v>
      </c>
    </row>
    <row r="25" spans="1:21" ht="27" customHeight="1" x14ac:dyDescent="0.2">
      <c r="A25" s="373" t="s">
        <v>90</v>
      </c>
      <c r="B25" s="432">
        <f t="shared" si="0"/>
        <v>24050.642</v>
      </c>
      <c r="C25" s="348">
        <f t="shared" si="9"/>
        <v>6.9588964036984073</v>
      </c>
      <c r="D25" s="471">
        <f t="shared" si="1"/>
        <v>29884.331999999999</v>
      </c>
      <c r="E25" s="472">
        <f t="shared" si="10"/>
        <v>7.7233987325005584</v>
      </c>
      <c r="F25" s="349">
        <f t="shared" si="2"/>
        <v>124.25585978120665</v>
      </c>
      <c r="G25" s="432">
        <f>VLOOKUP(U25,Help!$A$32:$M$41,13,0)/1000</f>
        <v>2594.877</v>
      </c>
      <c r="H25" s="348">
        <f t="shared" si="11"/>
        <v>1.4239110950957263</v>
      </c>
      <c r="I25" s="473">
        <f>VLOOKUP(U25,Help!$A$13:$M$22,13,0)/1000</f>
        <v>2799.3150000000001</v>
      </c>
      <c r="J25" s="472">
        <f>I25/$I$8*100</f>
        <v>1.3821641395675632</v>
      </c>
      <c r="K25" s="349">
        <f t="shared" si="3"/>
        <v>107.87852372193365</v>
      </c>
      <c r="L25" s="432">
        <f>VLOOKUP(U25,Help!$A$32:$G$41,7,0)/1000</f>
        <v>21455.764999999999</v>
      </c>
      <c r="M25" s="348">
        <f t="shared" si="12"/>
        <v>13.132903501066224</v>
      </c>
      <c r="N25" s="474">
        <f>VLOOKUP(U25,Help!$A$13:$G$22,7,0)/1000</f>
        <v>27085.017</v>
      </c>
      <c r="O25" s="467">
        <f t="shared" si="14"/>
        <v>14.688099554113828</v>
      </c>
      <c r="P25" s="349">
        <f>N25/L25*100</f>
        <v>126.23654761319393</v>
      </c>
      <c r="Q25" s="438">
        <f t="shared" si="4"/>
        <v>-18860.887999999999</v>
      </c>
      <c r="R25" s="475">
        <f t="shared" si="5"/>
        <v>-24285.702000000001</v>
      </c>
      <c r="S25" s="1036"/>
      <c r="T25" s="1034"/>
      <c r="U25" s="1" t="s">
        <v>1463</v>
      </c>
    </row>
    <row r="26" spans="1:21" ht="27" customHeight="1" thickBot="1" x14ac:dyDescent="0.25">
      <c r="A26" s="173" t="s">
        <v>107</v>
      </c>
      <c r="B26" s="374">
        <f t="shared" si="0"/>
        <v>22924.494000000002</v>
      </c>
      <c r="C26" s="362">
        <f t="shared" si="9"/>
        <v>6.6330528246691181</v>
      </c>
      <c r="D26" s="375">
        <f t="shared" si="1"/>
        <v>28614.987000000001</v>
      </c>
      <c r="E26" s="372">
        <f t="shared" si="10"/>
        <v>7.3953453042323298</v>
      </c>
      <c r="F26" s="461">
        <f t="shared" si="2"/>
        <v>124.8227638088762</v>
      </c>
      <c r="G26" s="392">
        <f>VLOOKUP(U26,Help!$A$70:$M$79,13,0)/1000</f>
        <v>2414.3629999999998</v>
      </c>
      <c r="H26" s="362">
        <f t="shared" si="11"/>
        <v>1.3248559616847362</v>
      </c>
      <c r="I26" s="469">
        <f>VLOOKUP(U26,Help!$A$51:$M$60,13,0)/1000</f>
        <v>2583.33</v>
      </c>
      <c r="J26" s="372">
        <f>I26/$I$8*100</f>
        <v>1.2755213638583272</v>
      </c>
      <c r="K26" s="364">
        <f t="shared" si="3"/>
        <v>106.99840910418195</v>
      </c>
      <c r="L26" s="392">
        <f>VLOOKUP(U26,Help!$A$70:$G$79,7,0)/1000</f>
        <v>20510.131000000001</v>
      </c>
      <c r="M26" s="362">
        <f t="shared" si="12"/>
        <v>12.554088433445598</v>
      </c>
      <c r="N26" s="430">
        <f>VLOOKUP(U26,Help!$A$51:$G$60,7,0)/1000</f>
        <v>26031.656999999999</v>
      </c>
      <c r="O26" s="372">
        <f t="shared" si="14"/>
        <v>14.116866516072122</v>
      </c>
      <c r="P26" s="458">
        <f>N26/L26*100</f>
        <v>126.92096895919387</v>
      </c>
      <c r="Q26" s="365">
        <f t="shared" si="4"/>
        <v>-18095.768</v>
      </c>
      <c r="R26" s="376">
        <f t="shared" si="5"/>
        <v>-23448.326999999997</v>
      </c>
      <c r="S26" s="1036"/>
      <c r="T26" s="1034"/>
      <c r="U26" s="1" t="s">
        <v>1464</v>
      </c>
    </row>
    <row r="27" spans="1:21" ht="27" customHeight="1" thickBot="1" x14ac:dyDescent="0.25">
      <c r="A27" s="410" t="s">
        <v>13</v>
      </c>
      <c r="B27" s="411">
        <f t="shared" si="0"/>
        <v>1063.981</v>
      </c>
      <c r="C27" s="386">
        <f t="shared" si="9"/>
        <v>0.30785596303431045</v>
      </c>
      <c r="D27" s="412">
        <f t="shared" si="1"/>
        <v>1146.2259999999999</v>
      </c>
      <c r="E27" s="386">
        <f t="shared" si="10"/>
        <v>0.29623417500378402</v>
      </c>
      <c r="F27" s="431">
        <f t="shared" si="2"/>
        <v>107.72993126756963</v>
      </c>
      <c r="G27" s="411">
        <f>VLOOKUP(U27,Help!$A$32:$M$41,13,0)/1000</f>
        <v>120.881</v>
      </c>
      <c r="H27" s="386">
        <f t="shared" si="11"/>
        <v>6.6332160285927422E-2</v>
      </c>
      <c r="I27" s="413">
        <f>VLOOKUP(U27,Help!$A$13:$M$22,13,0)/1000</f>
        <v>140.30099999999999</v>
      </c>
      <c r="J27" s="386">
        <f>I27/$I$8*100</f>
        <v>6.9273736948313666E-2</v>
      </c>
      <c r="K27" s="470">
        <f t="shared" si="3"/>
        <v>116.06538661989889</v>
      </c>
      <c r="L27" s="411">
        <f>VLOOKUP(U27,Help!$A$32:$G$41,7,0)/1000</f>
        <v>943.1</v>
      </c>
      <c r="M27" s="386">
        <f t="shared" si="12"/>
        <v>0.57726402632838103</v>
      </c>
      <c r="N27" s="414">
        <f>VLOOKUP(U27,Help!$A$13:$G$22,7,0)/1000</f>
        <v>1005.925</v>
      </c>
      <c r="O27" s="415">
        <f t="shared" si="14"/>
        <v>0.54550922172107019</v>
      </c>
      <c r="P27" s="459">
        <f t="shared" si="8"/>
        <v>106.66154172410135</v>
      </c>
      <c r="Q27" s="416">
        <f t="shared" si="4"/>
        <v>-822.21900000000005</v>
      </c>
      <c r="R27" s="416">
        <f t="shared" si="5"/>
        <v>-865.62400000000002</v>
      </c>
      <c r="S27" s="1036"/>
      <c r="T27" s="1034"/>
      <c r="U27" s="1" t="s">
        <v>1465</v>
      </c>
    </row>
    <row r="28" spans="1:21" s="174" customFormat="1" ht="27" customHeight="1" thickBot="1" x14ac:dyDescent="0.25">
      <c r="A28" s="417" t="s">
        <v>1427</v>
      </c>
      <c r="B28" s="418">
        <f t="shared" si="0"/>
        <v>281343.19099999999</v>
      </c>
      <c r="C28" s="419">
        <f t="shared" si="9"/>
        <v>81.404817387200481</v>
      </c>
      <c r="D28" s="420">
        <f t="shared" si="1"/>
        <v>311008.83299999998</v>
      </c>
      <c r="E28" s="421">
        <f t="shared" si="10"/>
        <v>80.378079944657216</v>
      </c>
      <c r="F28" s="423">
        <f t="shared" si="2"/>
        <v>110.54429001624568</v>
      </c>
      <c r="G28" s="420">
        <f>VLOOKUP(U28,Help!$A$32:$M$41,13,0)/1000</f>
        <v>161195.76800000001</v>
      </c>
      <c r="H28" s="419">
        <f t="shared" si="11"/>
        <v>88.454459512985267</v>
      </c>
      <c r="I28" s="422">
        <f>VLOOKUP(U28,Help!$A$13:$M$22,13,0)/1000</f>
        <v>178797.18400000001</v>
      </c>
      <c r="J28" s="421">
        <f>I28/$I$8*100</f>
        <v>88.281260229900269</v>
      </c>
      <c r="K28" s="423">
        <f t="shared" si="3"/>
        <v>110.91927922077953</v>
      </c>
      <c r="L28" s="420">
        <f>VLOOKUP(U28,Help!$A$32:$G$41,7,0)/1000</f>
        <v>120147.423</v>
      </c>
      <c r="M28" s="419">
        <f t="shared" si="12"/>
        <v>73.541284226443778</v>
      </c>
      <c r="N28" s="420">
        <f>VLOOKUP(U28,Help!$A$13:$G$22,7,0)/1000</f>
        <v>132211.649</v>
      </c>
      <c r="O28" s="419">
        <f t="shared" si="14"/>
        <v>71.697863904813289</v>
      </c>
      <c r="P28" s="423">
        <f>N28/L28*100</f>
        <v>110.04118581885855</v>
      </c>
      <c r="Q28" s="424">
        <f t="shared" si="4"/>
        <v>41048.345000000016</v>
      </c>
      <c r="R28" s="424">
        <f t="shared" si="5"/>
        <v>46585.535000000003</v>
      </c>
      <c r="S28" s="1036"/>
      <c r="T28" s="1034"/>
      <c r="U28" s="1" t="s">
        <v>1466</v>
      </c>
    </row>
    <row r="29" spans="1:21" ht="15.75" customHeight="1" x14ac:dyDescent="0.2">
      <c r="A29" s="1047" t="s">
        <v>1703</v>
      </c>
      <c r="B29" s="1047"/>
      <c r="C29" s="1047"/>
      <c r="D29" s="1047"/>
      <c r="E29" s="1047"/>
      <c r="F29" s="1047"/>
      <c r="I29" s="177"/>
      <c r="J29" s="178" t="s">
        <v>14</v>
      </c>
      <c r="K29" s="176" t="s">
        <v>14</v>
      </c>
      <c r="N29" s="177"/>
      <c r="O29" s="176"/>
      <c r="Q29" s="175"/>
      <c r="S29" s="1036"/>
      <c r="T29" s="1034"/>
    </row>
    <row r="30" spans="1:21" ht="13.5" customHeight="1" x14ac:dyDescent="0.2">
      <c r="A30" s="179" t="s">
        <v>160</v>
      </c>
      <c r="B30" s="180"/>
      <c r="C30" s="180"/>
      <c r="D30" s="181"/>
      <c r="E30" s="176"/>
      <c r="I30" s="175"/>
      <c r="J30" s="176" t="s">
        <v>14</v>
      </c>
      <c r="K30" s="176"/>
      <c r="N30" s="182"/>
      <c r="R30" s="177" t="s">
        <v>92</v>
      </c>
      <c r="S30" s="1036"/>
      <c r="T30" s="1034"/>
    </row>
    <row r="31" spans="1:21" ht="12.75" customHeight="1" x14ac:dyDescent="0.2">
      <c r="D31" s="181" t="s">
        <v>14</v>
      </c>
      <c r="E31" s="176"/>
      <c r="I31" s="175"/>
      <c r="J31" s="176" t="s">
        <v>14</v>
      </c>
      <c r="L31" s="156" t="s">
        <v>14</v>
      </c>
      <c r="N31" s="175"/>
      <c r="T31" s="1034"/>
    </row>
    <row r="32" spans="1:21" x14ac:dyDescent="0.2">
      <c r="E32" s="176"/>
      <c r="I32" s="175"/>
      <c r="J32" s="156" t="s">
        <v>14</v>
      </c>
      <c r="N32" s="175"/>
      <c r="T32" s="1034"/>
    </row>
    <row r="33" spans="2:13" x14ac:dyDescent="0.2">
      <c r="B33" s="160"/>
      <c r="C33" s="160"/>
      <c r="D33" s="160"/>
      <c r="E33" s="160"/>
      <c r="F33" s="160"/>
      <c r="G33" s="160"/>
      <c r="H33" s="160"/>
      <c r="I33" s="160"/>
      <c r="J33" s="160"/>
      <c r="K33" s="160"/>
      <c r="L33" s="160"/>
      <c r="M33" s="160"/>
    </row>
    <row r="34" spans="2:13" x14ac:dyDescent="0.2">
      <c r="B34" s="162"/>
      <c r="C34" s="162"/>
      <c r="D34" s="162"/>
      <c r="E34" s="162"/>
      <c r="F34" s="162"/>
      <c r="G34" s="162"/>
      <c r="H34" s="162"/>
      <c r="I34" s="162"/>
      <c r="J34" s="162"/>
      <c r="K34" s="162"/>
      <c r="L34" s="162"/>
      <c r="M34" s="162"/>
    </row>
    <row r="35" spans="2:13" x14ac:dyDescent="0.2">
      <c r="B35" s="162"/>
      <c r="C35" s="162"/>
      <c r="D35" s="162"/>
      <c r="E35" s="162"/>
      <c r="F35" s="162"/>
      <c r="G35" s="162"/>
      <c r="H35" s="162" t="s">
        <v>14</v>
      </c>
      <c r="I35" s="162"/>
      <c r="J35" s="162"/>
      <c r="K35" s="162"/>
      <c r="L35" s="162"/>
      <c r="M35" s="162"/>
    </row>
  </sheetData>
  <sheetProtection algorithmName="SHA-512" hashValue="o9cVRVxFbsYLcMWY386At4ttu/ssW1Wjp9YT2MAk37rsM1XU8AJ3L8Ze29ubi/i4kqE2DSyMe+vOQrPSmwJdOA==" saltValue="9txna/g7Bl8peDqLtO4ROg==" spinCount="100000" sheet="1" objects="1" scenarios="1"/>
  <mergeCells count="14">
    <mergeCell ref="S2:S30"/>
    <mergeCell ref="T2:T32"/>
    <mergeCell ref="D6:E6"/>
    <mergeCell ref="I6:J6"/>
    <mergeCell ref="A2:R2"/>
    <mergeCell ref="A3:R3"/>
    <mergeCell ref="B5:F5"/>
    <mergeCell ref="G5:K5"/>
    <mergeCell ref="N6:O6"/>
    <mergeCell ref="L5:P5"/>
    <mergeCell ref="L6:M6"/>
    <mergeCell ref="B6:C6"/>
    <mergeCell ref="G6:H6"/>
    <mergeCell ref="A29:F29"/>
  </mergeCells>
  <phoneticPr fontId="0" type="noConversion"/>
  <hyperlinks>
    <hyperlink ref="A1" location="obsah!A1" display="obsah"/>
  </hyperlinks>
  <printOptions horizontalCentered="1" verticalCentered="1"/>
  <pageMargins left="0.70866141732283472" right="0.70866141732283472" top="0.74803149606299213" bottom="0.74803149606299213" header="0.31496062992125984" footer="0.31496062992125984"/>
  <pageSetup paperSize="9" scale="6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pageSetUpPr fitToPage="1"/>
  </sheetPr>
  <dimension ref="A1:U35"/>
  <sheetViews>
    <sheetView showGridLines="0" zoomScale="70" zoomScaleNormal="70" zoomScaleSheetLayoutView="55" workbookViewId="0">
      <selection activeCell="A29" sqref="A29:F29"/>
    </sheetView>
  </sheetViews>
  <sheetFormatPr defaultColWidth="8.85546875" defaultRowHeight="12.75" x14ac:dyDescent="0.2"/>
  <cols>
    <col min="1" max="1" width="38.28515625" style="156" customWidth="1"/>
    <col min="2" max="2" width="10.85546875" style="156" customWidth="1"/>
    <col min="3" max="3" width="6.7109375" style="156" bestFit="1" customWidth="1"/>
    <col min="4" max="4" width="11.140625" style="156" customWidth="1"/>
    <col min="5" max="5" width="6.7109375" style="156" bestFit="1" customWidth="1"/>
    <col min="6" max="6" width="7.28515625" style="156" customWidth="1"/>
    <col min="7" max="7" width="12" style="156" customWidth="1"/>
    <col min="8" max="8" width="6.7109375" style="156" bestFit="1" customWidth="1"/>
    <col min="9" max="9" width="10.85546875" style="156" customWidth="1"/>
    <col min="10" max="10" width="6.7109375" style="156" bestFit="1" customWidth="1"/>
    <col min="11" max="11" width="7.5703125" style="156" customWidth="1"/>
    <col min="12" max="12" width="10.7109375" style="156" customWidth="1"/>
    <col min="13" max="13" width="6.7109375" style="156" bestFit="1" customWidth="1"/>
    <col min="14" max="14" width="11.140625" style="156" customWidth="1"/>
    <col min="15" max="15" width="6.7109375" style="156" bestFit="1" customWidth="1"/>
    <col min="16" max="16" width="8" style="156" customWidth="1"/>
    <col min="17" max="17" width="10" style="156" customWidth="1"/>
    <col min="18" max="18" width="10.28515625" style="156" customWidth="1"/>
    <col min="19" max="19" width="10" style="156" customWidth="1"/>
    <col min="20" max="16384" width="8.85546875" style="156"/>
  </cols>
  <sheetData>
    <row r="1" spans="1:21" ht="14.25" x14ac:dyDescent="0.2">
      <c r="A1" s="155" t="s">
        <v>98</v>
      </c>
    </row>
    <row r="2" spans="1:21" ht="22.5" customHeight="1" x14ac:dyDescent="0.25">
      <c r="A2" s="1037" t="str">
        <f>PopisTabulek!A2</f>
        <v>Teritoriální struktura zahraničního obchodu ČR za leden - prosinec 2018</v>
      </c>
      <c r="B2" s="1037"/>
      <c r="C2" s="1037"/>
      <c r="D2" s="1037"/>
      <c r="E2" s="1037"/>
      <c r="F2" s="1037"/>
      <c r="G2" s="1037"/>
      <c r="H2" s="1037"/>
      <c r="I2" s="1037"/>
      <c r="J2" s="1037"/>
      <c r="K2" s="1037"/>
      <c r="L2" s="1037"/>
      <c r="M2" s="1037"/>
      <c r="N2" s="1037"/>
      <c r="O2" s="1037"/>
      <c r="P2" s="1037"/>
      <c r="Q2" s="1037"/>
      <c r="R2" s="1037"/>
      <c r="S2" s="1035"/>
      <c r="T2" s="1033"/>
    </row>
    <row r="3" spans="1:21" s="157" customFormat="1" ht="26.25" customHeight="1" x14ac:dyDescent="0.2">
      <c r="A3" s="1038" t="str">
        <f>PopisTabulek!A3</f>
        <v>(rok 2018 - zpřesněné údaje k 28.2.2019)</v>
      </c>
      <c r="B3" s="1038"/>
      <c r="C3" s="1038"/>
      <c r="D3" s="1038"/>
      <c r="E3" s="1038"/>
      <c r="F3" s="1038"/>
      <c r="G3" s="1038"/>
      <c r="H3" s="1038"/>
      <c r="I3" s="1038"/>
      <c r="J3" s="1038"/>
      <c r="K3" s="1038"/>
      <c r="L3" s="1038"/>
      <c r="M3" s="1038"/>
      <c r="N3" s="1038"/>
      <c r="O3" s="1038"/>
      <c r="P3" s="1038"/>
      <c r="Q3" s="1038"/>
      <c r="R3" s="1038"/>
      <c r="S3" s="1036"/>
      <c r="T3" s="1034"/>
    </row>
    <row r="4" spans="1:21" ht="25.5" customHeight="1" thickBot="1" x14ac:dyDescent="0.25">
      <c r="A4" s="158"/>
      <c r="B4" s="158"/>
      <c r="C4" s="158"/>
      <c r="D4" s="158"/>
      <c r="E4" s="158"/>
      <c r="F4" s="158"/>
      <c r="G4" s="158"/>
      <c r="H4" s="158"/>
      <c r="I4" s="158"/>
      <c r="J4" s="158"/>
      <c r="K4" s="158"/>
      <c r="L4" s="158"/>
      <c r="M4" s="159"/>
      <c r="N4" s="158"/>
      <c r="O4" s="158"/>
      <c r="P4" s="158"/>
      <c r="Q4" s="158"/>
      <c r="R4" s="158"/>
      <c r="S4" s="1036"/>
      <c r="T4" s="1034"/>
    </row>
    <row r="5" spans="1:21" ht="26.25" customHeight="1" thickBot="1" x14ac:dyDescent="0.25">
      <c r="A5" s="161"/>
      <c r="B5" s="1041" t="s">
        <v>0</v>
      </c>
      <c r="C5" s="1042"/>
      <c r="D5" s="1042"/>
      <c r="E5" s="1042"/>
      <c r="F5" s="1043"/>
      <c r="G5" s="1041" t="s">
        <v>1</v>
      </c>
      <c r="H5" s="1042"/>
      <c r="I5" s="1042"/>
      <c r="J5" s="1042"/>
      <c r="K5" s="1043"/>
      <c r="L5" s="1041" t="s">
        <v>2</v>
      </c>
      <c r="M5" s="1042"/>
      <c r="N5" s="1042"/>
      <c r="O5" s="1042"/>
      <c r="P5" s="1043"/>
      <c r="Q5" s="7" t="s">
        <v>3</v>
      </c>
      <c r="R5" s="8"/>
      <c r="S5" s="1036"/>
      <c r="T5" s="1034"/>
    </row>
    <row r="6" spans="1:21" ht="20.25" customHeight="1" thickBot="1" x14ac:dyDescent="0.25">
      <c r="A6" s="163"/>
      <c r="B6" s="1039" t="str">
        <f>PopisTabulek!$A$5</f>
        <v>1-12/2017</v>
      </c>
      <c r="C6" s="1044"/>
      <c r="D6" s="1045" t="str">
        <f>PopisTabulek!$C$5</f>
        <v>1-12/2018</v>
      </c>
      <c r="E6" s="1046"/>
      <c r="F6" s="456" t="s">
        <v>4</v>
      </c>
      <c r="G6" s="1039" t="str">
        <f>PopisTabulek!$A$5</f>
        <v>1-12/2017</v>
      </c>
      <c r="H6" s="1044"/>
      <c r="I6" s="1039" t="str">
        <f>PopisTabulek!$C$5</f>
        <v>1-12/2018</v>
      </c>
      <c r="J6" s="1040"/>
      <c r="K6" s="456" t="s">
        <v>4</v>
      </c>
      <c r="L6" s="1039" t="str">
        <f>PopisTabulek!$A$5</f>
        <v>1-12/2017</v>
      </c>
      <c r="M6" s="1044"/>
      <c r="N6" s="1045" t="str">
        <f>PopisTabulek!$C$5</f>
        <v>1-12/2018</v>
      </c>
      <c r="O6" s="1046"/>
      <c r="P6" s="456" t="s">
        <v>4</v>
      </c>
      <c r="Q6" s="528" t="str">
        <f>PopisTabulek!$G$5</f>
        <v>1-12/17</v>
      </c>
      <c r="R6" s="526" t="str">
        <f>PopisTabulek!$H$5</f>
        <v>1-12/18</v>
      </c>
      <c r="S6" s="1036"/>
      <c r="T6" s="1034"/>
    </row>
    <row r="7" spans="1:21" ht="18.75" customHeight="1" thickBot="1" x14ac:dyDescent="0.25">
      <c r="A7" s="163"/>
      <c r="B7" s="451" t="s">
        <v>110</v>
      </c>
      <c r="C7" s="452" t="s">
        <v>5</v>
      </c>
      <c r="D7" s="451" t="s">
        <v>110</v>
      </c>
      <c r="E7" s="452" t="s">
        <v>5</v>
      </c>
      <c r="F7" s="457" t="str">
        <f>PopisTabulek!$J$6</f>
        <v xml:space="preserve"> 18/17</v>
      </c>
      <c r="G7" s="451" t="s">
        <v>110</v>
      </c>
      <c r="H7" s="452" t="s">
        <v>5</v>
      </c>
      <c r="I7" s="451" t="s">
        <v>110</v>
      </c>
      <c r="J7" s="452" t="s">
        <v>5</v>
      </c>
      <c r="K7" s="457" t="str">
        <f>PopisTabulek!$J$6</f>
        <v xml:space="preserve"> 18/17</v>
      </c>
      <c r="L7" s="451" t="s">
        <v>110</v>
      </c>
      <c r="M7" s="452" t="s">
        <v>5</v>
      </c>
      <c r="N7" s="451" t="s">
        <v>110</v>
      </c>
      <c r="O7" s="452" t="s">
        <v>5</v>
      </c>
      <c r="P7" s="457" t="str">
        <f>PopisTabulek!$J$6</f>
        <v xml:space="preserve"> 18/17</v>
      </c>
      <c r="Q7" s="455" t="s">
        <v>110</v>
      </c>
      <c r="R7" s="452" t="s">
        <v>110</v>
      </c>
      <c r="S7" s="1036"/>
      <c r="T7" s="1034"/>
    </row>
    <row r="8" spans="1:21" ht="27" customHeight="1" thickTop="1" thickBot="1" x14ac:dyDescent="0.25">
      <c r="A8" s="76" t="s">
        <v>8</v>
      </c>
      <c r="B8" s="342">
        <f t="shared" ref="B8:B28" si="0">G8+L8</f>
        <v>305774.15600000002</v>
      </c>
      <c r="C8" s="343">
        <v>100</v>
      </c>
      <c r="D8" s="344">
        <f t="shared" ref="D8:D28" si="1">I8+N8</f>
        <v>327779.08400000003</v>
      </c>
      <c r="E8" s="343">
        <v>100</v>
      </c>
      <c r="F8" s="460">
        <f t="shared" ref="F8:F28" si="2">D8/B8*100</f>
        <v>107.19646430812158</v>
      </c>
      <c r="G8" s="440">
        <f>SUM(G9,G17,G21,G25,G27,G22)</f>
        <v>161283.55100000004</v>
      </c>
      <c r="H8" s="386">
        <v>100</v>
      </c>
      <c r="I8" s="414">
        <f>SUM(I9,I17,I21,I25,I27,I22)</f>
        <v>171530.48</v>
      </c>
      <c r="J8" s="435">
        <v>100</v>
      </c>
      <c r="K8" s="431">
        <f t="shared" ref="K8:K28" si="3">I8/G8*100</f>
        <v>106.35336271830968</v>
      </c>
      <c r="L8" s="440">
        <f>SUM(L9,L17,L21,L25,L27,L22)</f>
        <v>144490.60499999998</v>
      </c>
      <c r="M8" s="386">
        <v>100</v>
      </c>
      <c r="N8" s="414">
        <f>SUM(N9,N17,N21,N25,N27,N22)</f>
        <v>156248.60400000002</v>
      </c>
      <c r="O8" s="436">
        <v>100</v>
      </c>
      <c r="P8" s="431">
        <f>N8/L8*100</f>
        <v>108.13755261111962</v>
      </c>
      <c r="Q8" s="416">
        <f t="shared" ref="Q8:Q28" si="4">G8-L8</f>
        <v>16792.946000000054</v>
      </c>
      <c r="R8" s="416">
        <f t="shared" ref="R8:R28" si="5">I8-N8</f>
        <v>15281.875999999989</v>
      </c>
      <c r="S8" s="1036"/>
      <c r="T8" s="1034"/>
    </row>
    <row r="9" spans="1:21" ht="27" customHeight="1" thickTop="1" x14ac:dyDescent="0.2">
      <c r="A9" s="164" t="s">
        <v>9</v>
      </c>
      <c r="B9" s="345">
        <f t="shared" si="0"/>
        <v>251724.18799999999</v>
      </c>
      <c r="C9" s="346">
        <f>B9/B$8*100</f>
        <v>82.323565631884193</v>
      </c>
      <c r="D9" s="347">
        <f t="shared" si="1"/>
        <v>267256.89500000002</v>
      </c>
      <c r="E9" s="346">
        <f>D9/D$8*100</f>
        <v>81.535676937824377</v>
      </c>
      <c r="F9" s="368">
        <f t="shared" si="2"/>
        <v>106.17052621101315</v>
      </c>
      <c r="G9" s="432">
        <f>VLOOKUP(U9,Help!$A$32:$M$41,12,0)/1000</f>
        <v>146425.83199999999</v>
      </c>
      <c r="H9" s="348">
        <f>G9/G$8*100</f>
        <v>90.787827457990417</v>
      </c>
      <c r="I9" s="390">
        <f>VLOOKUP(U9,Help!$A$13:$M$22,12,0)/1000</f>
        <v>155781.91800000001</v>
      </c>
      <c r="J9" s="348">
        <f t="shared" ref="J9:J24" si="6">I9/$I$8*100</f>
        <v>90.818796752623783</v>
      </c>
      <c r="K9" s="349">
        <f t="shared" si="3"/>
        <v>106.38964168562825</v>
      </c>
      <c r="L9" s="390">
        <f>VLOOKUP(U9,Help!$A$32:$G$41,6,0)/1000</f>
        <v>105298.356</v>
      </c>
      <c r="M9" s="348">
        <f>L9/L$8*100</f>
        <v>72.875572775129569</v>
      </c>
      <c r="N9" s="437">
        <f>VLOOKUP(U9,Help!$A$13:$G$22,6,0)/1000</f>
        <v>111474.977</v>
      </c>
      <c r="O9" s="433">
        <f t="shared" ref="O9:O13" si="7">N9/$N$8*100</f>
        <v>71.344622701397057</v>
      </c>
      <c r="P9" s="349">
        <f t="shared" ref="P9:P27" si="8">N9/L9*100</f>
        <v>105.86582852252697</v>
      </c>
      <c r="Q9" s="438">
        <f t="shared" si="4"/>
        <v>41127.475999999995</v>
      </c>
      <c r="R9" s="438">
        <f t="shared" si="5"/>
        <v>44306.941000000006</v>
      </c>
      <c r="S9" s="1036"/>
      <c r="T9" s="1034"/>
      <c r="U9" s="1" t="s">
        <v>1447</v>
      </c>
    </row>
    <row r="10" spans="1:21" ht="27" customHeight="1" x14ac:dyDescent="0.2">
      <c r="A10" s="165" t="s">
        <v>162</v>
      </c>
      <c r="B10" s="353">
        <f t="shared" si="0"/>
        <v>230402.36300000001</v>
      </c>
      <c r="C10" s="354">
        <f t="shared" ref="C10:C28" si="9">B10/B$8*100</f>
        <v>75.350502480006838</v>
      </c>
      <c r="D10" s="355">
        <f t="shared" si="1"/>
        <v>244829.61199999999</v>
      </c>
      <c r="E10" s="354">
        <f t="shared" ref="E10:E28" si="10">D10/$D$8*100</f>
        <v>74.693482272346571</v>
      </c>
      <c r="F10" s="357">
        <f t="shared" si="2"/>
        <v>106.2617626018011</v>
      </c>
      <c r="G10" s="434">
        <f>VLOOKUP(U10,Help!$A$32:$M$41,12,0)/1000</f>
        <v>135237.962</v>
      </c>
      <c r="H10" s="377">
        <f t="shared" ref="H10:H28" si="11">G10/G$8*100</f>
        <v>83.851056825999549</v>
      </c>
      <c r="I10" s="391">
        <f>VLOOKUP(U10,Help!$A$13:$M$22,12,0)/1000</f>
        <v>144313.071</v>
      </c>
      <c r="J10" s="354">
        <f t="shared" si="6"/>
        <v>84.132610717348882</v>
      </c>
      <c r="K10" s="357">
        <f t="shared" si="3"/>
        <v>106.71047453377034</v>
      </c>
      <c r="L10" s="391">
        <f>VLOOKUP(U10,Help!$A$32:$G$41,6,0)/1000</f>
        <v>95164.400999999998</v>
      </c>
      <c r="M10" s="354">
        <f t="shared" ref="M10:M28" si="12">L10/L$8*100</f>
        <v>65.861999124441354</v>
      </c>
      <c r="N10" s="358">
        <f>VLOOKUP(U10,Help!$A$13:$G$22,6,0)/1000</f>
        <v>100516.541</v>
      </c>
      <c r="O10" s="354">
        <f t="shared" si="7"/>
        <v>64.331161000324826</v>
      </c>
      <c r="P10" s="357">
        <f t="shared" si="8"/>
        <v>105.62409886865152</v>
      </c>
      <c r="Q10" s="359">
        <f t="shared" si="4"/>
        <v>40073.561000000002</v>
      </c>
      <c r="R10" s="359">
        <f t="shared" si="5"/>
        <v>43796.53</v>
      </c>
      <c r="S10" s="1036"/>
      <c r="T10" s="1034"/>
      <c r="U10" s="1" t="s">
        <v>1448</v>
      </c>
    </row>
    <row r="11" spans="1:21" ht="27" customHeight="1" x14ac:dyDescent="0.2">
      <c r="A11" s="165" t="s">
        <v>103</v>
      </c>
      <c r="B11" s="353">
        <f t="shared" si="0"/>
        <v>89880.591</v>
      </c>
      <c r="C11" s="354">
        <f t="shared" si="9"/>
        <v>29.394436788176431</v>
      </c>
      <c r="D11" s="355">
        <f>I11+N11</f>
        <v>94695.835999999996</v>
      </c>
      <c r="E11" s="354">
        <f t="shared" si="10"/>
        <v>28.890139921191548</v>
      </c>
      <c r="F11" s="357">
        <f t="shared" si="2"/>
        <v>105.35738021571308</v>
      </c>
      <c r="G11" s="434">
        <f>VLOOKUP(U11,Help!$A$70:$M$79,12,0)/1000</f>
        <v>52582.656999999999</v>
      </c>
      <c r="H11" s="377">
        <f t="shared" si="11"/>
        <v>32.602616121714725</v>
      </c>
      <c r="I11" s="391">
        <f>VLOOKUP(U11,Help!$A$51:$M$60,12,0)/1000</f>
        <v>55581.192999999999</v>
      </c>
      <c r="J11" s="354">
        <f>I11/$I$8*100</f>
        <v>32.40310002047449</v>
      </c>
      <c r="K11" s="357">
        <f>I11/G11*100</f>
        <v>105.70251898834249</v>
      </c>
      <c r="L11" s="391">
        <f>VLOOKUP(U11,Help!$A$70:$G$79,6,0)/1000</f>
        <v>37297.934000000001</v>
      </c>
      <c r="M11" s="354">
        <f t="shared" si="12"/>
        <v>25.813397348568103</v>
      </c>
      <c r="N11" s="358">
        <f>VLOOKUP(U11,Help!$A$51:$G$60,6,0)/1000</f>
        <v>39114.642999999996</v>
      </c>
      <c r="O11" s="354">
        <f t="shared" si="7"/>
        <v>25.033595180152773</v>
      </c>
      <c r="P11" s="357">
        <f t="shared" si="8"/>
        <v>104.87080329972163</v>
      </c>
      <c r="Q11" s="359">
        <f>G11-L11</f>
        <v>15284.722999999998</v>
      </c>
      <c r="R11" s="359">
        <f t="shared" si="5"/>
        <v>16466.550000000003</v>
      </c>
      <c r="S11" s="1036"/>
      <c r="T11" s="1034"/>
      <c r="U11" s="1" t="s">
        <v>1449</v>
      </c>
    </row>
    <row r="12" spans="1:21" ht="27" customHeight="1" x14ac:dyDescent="0.2">
      <c r="A12" s="165" t="s">
        <v>104</v>
      </c>
      <c r="B12" s="353">
        <f t="shared" si="0"/>
        <v>19291.078000000001</v>
      </c>
      <c r="C12" s="354">
        <f t="shared" si="9"/>
        <v>6.3089301765581531</v>
      </c>
      <c r="D12" s="355">
        <f t="shared" si="1"/>
        <v>20720.961000000003</v>
      </c>
      <c r="E12" s="354">
        <f t="shared" si="10"/>
        <v>6.3216239264369909</v>
      </c>
      <c r="F12" s="357">
        <f t="shared" si="2"/>
        <v>107.4121466928909</v>
      </c>
      <c r="G12" s="434">
        <f>VLOOKUP(U12,Help!$A$70:$M$79,12,0)/1000</f>
        <v>12309.197</v>
      </c>
      <c r="H12" s="377">
        <f t="shared" si="11"/>
        <v>7.6320225613088075</v>
      </c>
      <c r="I12" s="391">
        <f>VLOOKUP(U12,Help!$A$51:$M$60,12,0)/1000</f>
        <v>12959.915000000001</v>
      </c>
      <c r="J12" s="354">
        <f t="shared" si="6"/>
        <v>7.5554589481706111</v>
      </c>
      <c r="K12" s="357">
        <f t="shared" si="3"/>
        <v>105.28643744998152</v>
      </c>
      <c r="L12" s="391">
        <f>VLOOKUP(U12,Help!$A$70:$G$79,6,0)/1000</f>
        <v>6981.8810000000003</v>
      </c>
      <c r="M12" s="354">
        <f t="shared" si="12"/>
        <v>4.8320657249653021</v>
      </c>
      <c r="N12" s="358">
        <f>VLOOKUP(U12,Help!$A$51:$G$60,6,0)/1000</f>
        <v>7761.0460000000003</v>
      </c>
      <c r="O12" s="354">
        <f t="shared" si="7"/>
        <v>4.9671138181816969</v>
      </c>
      <c r="P12" s="357">
        <f t="shared" si="8"/>
        <v>111.15981495531075</v>
      </c>
      <c r="Q12" s="359">
        <f>G12-L12</f>
        <v>5327.3159999999998</v>
      </c>
      <c r="R12" s="359">
        <f t="shared" si="5"/>
        <v>5198.8690000000006</v>
      </c>
      <c r="S12" s="1036"/>
      <c r="T12" s="1034"/>
      <c r="U12" s="1" t="s">
        <v>1450</v>
      </c>
    </row>
    <row r="13" spans="1:21" ht="27" customHeight="1" x14ac:dyDescent="0.2">
      <c r="A13" s="165" t="s">
        <v>10</v>
      </c>
      <c r="B13" s="353">
        <f t="shared" si="0"/>
        <v>4734.9679999999998</v>
      </c>
      <c r="C13" s="354">
        <f t="shared" si="9"/>
        <v>1.5485180506883647</v>
      </c>
      <c r="D13" s="355">
        <f>I13+N13</f>
        <v>4872.0370000000003</v>
      </c>
      <c r="E13" s="354">
        <f>D13/$D$8*100</f>
        <v>1.4863782461482502</v>
      </c>
      <c r="F13" s="357">
        <f t="shared" si="2"/>
        <v>102.89482421000523</v>
      </c>
      <c r="G13" s="434">
        <f>VLOOKUP(U13,Help!$A$32:$M$41,12,0)/1000</f>
        <v>3022.3339999999998</v>
      </c>
      <c r="H13" s="377">
        <f t="shared" si="11"/>
        <v>1.8739257545240924</v>
      </c>
      <c r="I13" s="391">
        <f>VLOOKUP(U13,Help!$A$13:$M$22,12,0)/1000</f>
        <v>3099.2429999999999</v>
      </c>
      <c r="J13" s="354">
        <f>I13/$I$8*100</f>
        <v>1.8068176571300911</v>
      </c>
      <c r="K13" s="357">
        <f>I13/G13*100</f>
        <v>102.54468897216522</v>
      </c>
      <c r="L13" s="391">
        <f>VLOOKUP(U13,Help!$A$32:$G$41,6,0)/1000</f>
        <v>1712.634</v>
      </c>
      <c r="M13" s="354">
        <f>L13/L$8*100</f>
        <v>1.1852909052460541</v>
      </c>
      <c r="N13" s="358">
        <f>VLOOKUP(U13,Help!$A$13:$G$22,6,0)/1000</f>
        <v>1772.7940000000001</v>
      </c>
      <c r="O13" s="354">
        <f t="shared" si="7"/>
        <v>1.1345982969550241</v>
      </c>
      <c r="P13" s="357">
        <f t="shared" si="8"/>
        <v>103.51271783696924</v>
      </c>
      <c r="Q13" s="359">
        <f t="shared" si="4"/>
        <v>1309.6999999999998</v>
      </c>
      <c r="R13" s="359">
        <f t="shared" si="5"/>
        <v>1326.4489999999998</v>
      </c>
      <c r="S13" s="1036"/>
      <c r="T13" s="1034"/>
      <c r="U13" s="1" t="s">
        <v>1451</v>
      </c>
    </row>
    <row r="14" spans="1:21" ht="27" customHeight="1" x14ac:dyDescent="0.2">
      <c r="A14" s="360" t="s">
        <v>11</v>
      </c>
      <c r="B14" s="353">
        <f t="shared" si="0"/>
        <v>16586.858</v>
      </c>
      <c r="C14" s="354">
        <f t="shared" si="9"/>
        <v>5.424545428227753</v>
      </c>
      <c r="D14" s="355">
        <f t="shared" si="1"/>
        <v>17555.246999999999</v>
      </c>
      <c r="E14" s="354">
        <f>D14/$D$8*100</f>
        <v>5.3558167244130797</v>
      </c>
      <c r="F14" s="357">
        <f t="shared" si="2"/>
        <v>105.83829077212815</v>
      </c>
      <c r="G14" s="434">
        <f>VLOOKUP(U14,Help!$A$32:$M$41,12,0)/1000</f>
        <v>8165.5360000000001</v>
      </c>
      <c r="H14" s="377">
        <f>G14/G$8*100</f>
        <v>5.062844877466766</v>
      </c>
      <c r="I14" s="434">
        <f>VLOOKUP(U14,Help!$A$13:$M$22,12,0)/1000</f>
        <v>8369.6039999999994</v>
      </c>
      <c r="J14" s="354">
        <f>I14/$I$8*100</f>
        <v>4.8793683781448047</v>
      </c>
      <c r="K14" s="357">
        <f t="shared" si="3"/>
        <v>102.49913783981847</v>
      </c>
      <c r="L14" s="391">
        <f>VLOOKUP(U14,Help!$A$32:$G$41,6,0)/1000</f>
        <v>8421.3220000000001</v>
      </c>
      <c r="M14" s="354">
        <f>L14/L$8*100</f>
        <v>5.8282834375286896</v>
      </c>
      <c r="N14" s="358">
        <f>VLOOKUP(U14,Help!$A$13:$G$22,6,0)/1000</f>
        <v>9185.643</v>
      </c>
      <c r="O14" s="354">
        <f>N14/$N$8*100</f>
        <v>5.8788640441229152</v>
      </c>
      <c r="P14" s="357">
        <f t="shared" si="8"/>
        <v>109.07602155576048</v>
      </c>
      <c r="Q14" s="359">
        <f t="shared" si="4"/>
        <v>-255.78600000000006</v>
      </c>
      <c r="R14" s="359">
        <f t="shared" si="5"/>
        <v>-816.03900000000067</v>
      </c>
      <c r="S14" s="1036"/>
      <c r="T14" s="1034"/>
      <c r="U14" s="1" t="s">
        <v>1452</v>
      </c>
    </row>
    <row r="15" spans="1:21" ht="27" customHeight="1" x14ac:dyDescent="0.2">
      <c r="A15" s="166" t="s">
        <v>118</v>
      </c>
      <c r="B15" s="353">
        <f t="shared" si="0"/>
        <v>507.72300000000001</v>
      </c>
      <c r="C15" s="354">
        <f t="shared" si="9"/>
        <v>0.16604509898475525</v>
      </c>
      <c r="D15" s="355">
        <f t="shared" si="1"/>
        <v>633.61400000000003</v>
      </c>
      <c r="E15" s="354">
        <f>D15/$D$8*100</f>
        <v>0.19330519576410798</v>
      </c>
      <c r="F15" s="357">
        <f t="shared" si="2"/>
        <v>124.79521313787242</v>
      </c>
      <c r="G15" s="434">
        <f>VLOOKUP(U15,Help!$A$70:$M$79,12,0)/1000</f>
        <v>270.54300000000001</v>
      </c>
      <c r="H15" s="377">
        <f>G15/G$8*100</f>
        <v>0.16774370251805773</v>
      </c>
      <c r="I15" s="391">
        <f>VLOOKUP(U15,Help!$A$51:$M$60,12,0)/1000</f>
        <v>303.52300000000002</v>
      </c>
      <c r="J15" s="354">
        <f>I15/$I$8*100</f>
        <v>0.17694989252055962</v>
      </c>
      <c r="K15" s="357">
        <f t="shared" si="3"/>
        <v>112.1902987695117</v>
      </c>
      <c r="L15" s="391">
        <f>VLOOKUP(U15,Help!$A$70:$G$79,6,0)/1000</f>
        <v>237.18</v>
      </c>
      <c r="M15" s="354">
        <f>L15/L$8*100</f>
        <v>0.16414908083470203</v>
      </c>
      <c r="N15" s="358">
        <f>VLOOKUP(U15,Help!$A$51:$G$60,6,0)/1000</f>
        <v>330.09100000000001</v>
      </c>
      <c r="O15" s="354">
        <f t="shared" ref="O15:O20" si="13">N15/$N$8*100</f>
        <v>0.21126012748248296</v>
      </c>
      <c r="P15" s="357">
        <f t="shared" si="8"/>
        <v>139.17320178767181</v>
      </c>
      <c r="Q15" s="359">
        <f>G15-L15</f>
        <v>33.363</v>
      </c>
      <c r="R15" s="359">
        <f t="shared" si="5"/>
        <v>-26.567999999999984</v>
      </c>
      <c r="S15" s="1036"/>
      <c r="T15" s="1034"/>
      <c r="U15" s="1" t="s">
        <v>1453</v>
      </c>
    </row>
    <row r="16" spans="1:21" ht="27" customHeight="1" thickBot="1" x14ac:dyDescent="0.25">
      <c r="A16" s="167" t="s">
        <v>119</v>
      </c>
      <c r="B16" s="361">
        <f t="shared" si="0"/>
        <v>6871.9969999999994</v>
      </c>
      <c r="C16" s="362">
        <f t="shared" si="9"/>
        <v>2.2474093592134712</v>
      </c>
      <c r="D16" s="363">
        <f t="shared" si="1"/>
        <v>7479.8270000000002</v>
      </c>
      <c r="E16" s="362">
        <f t="shared" si="10"/>
        <v>2.2819720247921618</v>
      </c>
      <c r="F16" s="458">
        <f t="shared" si="2"/>
        <v>108.84502714422024</v>
      </c>
      <c r="G16" s="439">
        <f>VLOOKUP(U16,Help!$A$70:$M$79,12,0)/1000</f>
        <v>3332.8530000000001</v>
      </c>
      <c r="H16" s="362">
        <f>G16/G$8*100</f>
        <v>2.06645561765936</v>
      </c>
      <c r="I16" s="392">
        <f>VLOOKUP(U16,Help!$A$51:$M$60,12,0)/1000</f>
        <v>3545.4940000000001</v>
      </c>
      <c r="J16" s="362">
        <f>I16/$I$8*100</f>
        <v>2.0669760849500332</v>
      </c>
      <c r="K16" s="364">
        <f t="shared" si="3"/>
        <v>106.38014937952561</v>
      </c>
      <c r="L16" s="392">
        <f>VLOOKUP(U16,Help!$A$70:$G$79,6,0)/1000</f>
        <v>3539.1439999999998</v>
      </c>
      <c r="M16" s="362">
        <f>L16/L$8*100</f>
        <v>2.4493938550537595</v>
      </c>
      <c r="N16" s="430">
        <f>VLOOKUP(U16,Help!$A$51:$G$60,6,0)/1000</f>
        <v>3934.3330000000001</v>
      </c>
      <c r="O16" s="362">
        <f t="shared" si="13"/>
        <v>2.5179956167800381</v>
      </c>
      <c r="P16" s="364">
        <f t="shared" si="8"/>
        <v>111.16623115646046</v>
      </c>
      <c r="Q16" s="365">
        <f>G16-L16</f>
        <v>-206.29099999999971</v>
      </c>
      <c r="R16" s="365">
        <f t="shared" si="5"/>
        <v>-388.83899999999994</v>
      </c>
      <c r="S16" s="1036"/>
      <c r="T16" s="1034"/>
      <c r="U16" s="1" t="s">
        <v>1454</v>
      </c>
    </row>
    <row r="17" spans="1:21" ht="27" customHeight="1" x14ac:dyDescent="0.2">
      <c r="A17" s="168" t="s">
        <v>12</v>
      </c>
      <c r="B17" s="345">
        <f t="shared" si="0"/>
        <v>18424.421999999999</v>
      </c>
      <c r="C17" s="346">
        <f t="shared" si="9"/>
        <v>6.0255000752908616</v>
      </c>
      <c r="D17" s="347">
        <f t="shared" si="1"/>
        <v>18974.864000000001</v>
      </c>
      <c r="E17" s="351">
        <f t="shared" si="10"/>
        <v>5.7889184899912651</v>
      </c>
      <c r="F17" s="368">
        <f>D17/B17*100</f>
        <v>102.98756726262567</v>
      </c>
      <c r="G17" s="345">
        <f>VLOOKUP(U17,Help!$A$32:$M$41,12,0)/1000</f>
        <v>6628.5050000000001</v>
      </c>
      <c r="H17" s="346">
        <f t="shared" si="11"/>
        <v>4.1098456469376714</v>
      </c>
      <c r="I17" s="366">
        <f>VLOOKUP(U17,Help!$A$13:$M$22,12,0)/1000</f>
        <v>6609.3940000000002</v>
      </c>
      <c r="J17" s="367">
        <f t="shared" si="6"/>
        <v>3.8531892407693369</v>
      </c>
      <c r="K17" s="368">
        <f t="shared" si="3"/>
        <v>99.711684610632418</v>
      </c>
      <c r="L17" s="345">
        <f>VLOOKUP(U17,Help!$A$32:$G$41,6,0)/1000</f>
        <v>11795.916999999999</v>
      </c>
      <c r="M17" s="346">
        <f t="shared" si="12"/>
        <v>8.1637951477883295</v>
      </c>
      <c r="N17" s="350">
        <f>VLOOKUP(U17,Help!$A$13:$G$22,6,0)/1000</f>
        <v>12365.47</v>
      </c>
      <c r="O17" s="351">
        <f t="shared" si="13"/>
        <v>7.9139715065870266</v>
      </c>
      <c r="P17" s="368">
        <f t="shared" si="8"/>
        <v>104.82839104412145</v>
      </c>
      <c r="Q17" s="352">
        <f t="shared" si="4"/>
        <v>-5167.4119999999994</v>
      </c>
      <c r="R17" s="352">
        <f t="shared" si="5"/>
        <v>-5756.0759999999991</v>
      </c>
      <c r="S17" s="1036"/>
      <c r="T17" s="1034"/>
      <c r="U17" s="1" t="s">
        <v>1455</v>
      </c>
    </row>
    <row r="18" spans="1:21" ht="27" customHeight="1" x14ac:dyDescent="0.2">
      <c r="A18" s="169" t="s">
        <v>105</v>
      </c>
      <c r="B18" s="353">
        <f>G18+L18</f>
        <v>461.52199999999999</v>
      </c>
      <c r="C18" s="354">
        <f t="shared" si="9"/>
        <v>0.15093558135763441</v>
      </c>
      <c r="D18" s="355">
        <f>I18+N18</f>
        <v>604.43200000000002</v>
      </c>
      <c r="E18" s="354">
        <f t="shared" si="10"/>
        <v>0.18440224819226109</v>
      </c>
      <c r="F18" s="357">
        <f t="shared" si="2"/>
        <v>130.96493774944639</v>
      </c>
      <c r="G18" s="391">
        <f>VLOOKUP(U18,Help!$A$70:$M$79,12,0)/1000</f>
        <v>248.691</v>
      </c>
      <c r="H18" s="354">
        <f t="shared" si="11"/>
        <v>0.15419489368757758</v>
      </c>
      <c r="I18" s="356">
        <f>VLOOKUP(U18,Help!$A$51:$M$60,12,0)/1000</f>
        <v>291.125</v>
      </c>
      <c r="J18" s="369">
        <f t="shared" si="6"/>
        <v>0.16972202258164262</v>
      </c>
      <c r="K18" s="357">
        <f t="shared" si="3"/>
        <v>117.06294156201874</v>
      </c>
      <c r="L18" s="391">
        <f>VLOOKUP(U18,Help!$A$70:$G$79,6,0)/1000</f>
        <v>212.83099999999999</v>
      </c>
      <c r="M18" s="354">
        <f t="shared" si="12"/>
        <v>0.14729746615705569</v>
      </c>
      <c r="N18" s="358">
        <f>VLOOKUP(U18,Help!$A$51:$G$60,6,0)/1000</f>
        <v>313.30700000000002</v>
      </c>
      <c r="O18" s="354">
        <f t="shared" si="13"/>
        <v>0.20051827151044496</v>
      </c>
      <c r="P18" s="357">
        <f>N18/L18*100</f>
        <v>147.20928812062155</v>
      </c>
      <c r="Q18" s="359">
        <f>G18-L18</f>
        <v>35.860000000000014</v>
      </c>
      <c r="R18" s="359">
        <f t="shared" si="5"/>
        <v>-22.182000000000016</v>
      </c>
      <c r="S18" s="1036"/>
      <c r="T18" s="1034"/>
      <c r="U18" s="1" t="s">
        <v>1456</v>
      </c>
    </row>
    <row r="19" spans="1:21" ht="27" customHeight="1" x14ac:dyDescent="0.2">
      <c r="A19" s="169" t="s">
        <v>115</v>
      </c>
      <c r="B19" s="353">
        <f>G19+L19</f>
        <v>1295.905</v>
      </c>
      <c r="C19" s="354">
        <f t="shared" si="9"/>
        <v>0.42381116080981024</v>
      </c>
      <c r="D19" s="355">
        <f>I19+N19</f>
        <v>1332.069</v>
      </c>
      <c r="E19" s="354">
        <f t="shared" si="10"/>
        <v>0.40639231269558368</v>
      </c>
      <c r="F19" s="357">
        <f t="shared" si="2"/>
        <v>102.79063665932301</v>
      </c>
      <c r="G19" s="391">
        <f>VLOOKUP(U19,Help!$A$70:$M$79,12,0)/1000</f>
        <v>589.42899999999997</v>
      </c>
      <c r="H19" s="354">
        <f t="shared" si="11"/>
        <v>0.36546132345511156</v>
      </c>
      <c r="I19" s="356">
        <f>VLOOKUP(U19,Help!$A$51:$M$60,12,0)/1000</f>
        <v>599.73599999999999</v>
      </c>
      <c r="J19" s="369">
        <f t="shared" si="6"/>
        <v>0.34963815177337576</v>
      </c>
      <c r="K19" s="357">
        <f t="shared" si="3"/>
        <v>101.74864148184091</v>
      </c>
      <c r="L19" s="391">
        <f>VLOOKUP(U19,Help!$A$70:$G$79,6,0)/1000</f>
        <v>706.476</v>
      </c>
      <c r="M19" s="354">
        <f t="shared" si="12"/>
        <v>0.48894251636637553</v>
      </c>
      <c r="N19" s="358">
        <f>VLOOKUP(U19,Help!$A$51:$G$60,6,0)/1000</f>
        <v>732.33299999999997</v>
      </c>
      <c r="O19" s="354">
        <f t="shared" si="13"/>
        <v>0.46869730752922434</v>
      </c>
      <c r="P19" s="357">
        <f>N19/L19*100</f>
        <v>103.65999694257128</v>
      </c>
      <c r="Q19" s="359">
        <f>G19-L19</f>
        <v>-117.04700000000003</v>
      </c>
      <c r="R19" s="359">
        <f t="shared" si="5"/>
        <v>-132.59699999999998</v>
      </c>
      <c r="S19" s="1036"/>
      <c r="T19" s="1034"/>
      <c r="U19" s="1" t="s">
        <v>1457</v>
      </c>
    </row>
    <row r="20" spans="1:21" ht="27" customHeight="1" thickBot="1" x14ac:dyDescent="0.25">
      <c r="A20" s="170" t="s">
        <v>117</v>
      </c>
      <c r="B20" s="361">
        <f>G20+L20</f>
        <v>3402.1589999999997</v>
      </c>
      <c r="C20" s="362">
        <f t="shared" si="9"/>
        <v>1.1126378515782738</v>
      </c>
      <c r="D20" s="363">
        <f>I20+N20</f>
        <v>3325.1639999999998</v>
      </c>
      <c r="E20" s="362">
        <f t="shared" si="10"/>
        <v>1.0144527708790592</v>
      </c>
      <c r="F20" s="458">
        <f t="shared" si="2"/>
        <v>97.736878258776272</v>
      </c>
      <c r="G20" s="391">
        <f>VLOOKUP(U20,Help!$A$70:$M$79,12,0)/1000</f>
        <v>2021.7449999999999</v>
      </c>
      <c r="H20" s="362">
        <f t="shared" si="11"/>
        <v>1.2535345281429224</v>
      </c>
      <c r="I20" s="356">
        <f>VLOOKUP(U20,Help!$A$51:$M$60,12,0)/1000</f>
        <v>1862.0250000000001</v>
      </c>
      <c r="J20" s="370">
        <f t="shared" si="6"/>
        <v>1.0855359350711313</v>
      </c>
      <c r="K20" s="364">
        <f t="shared" si="3"/>
        <v>92.09989390353384</v>
      </c>
      <c r="L20" s="391">
        <f>VLOOKUP(U20,Help!$A$70:$G$79,6,0)/1000</f>
        <v>1380.414</v>
      </c>
      <c r="M20" s="362">
        <f t="shared" si="12"/>
        <v>0.9553659215420961</v>
      </c>
      <c r="N20" s="358">
        <f>VLOOKUP(U20,Help!$A$51:$G$60,6,0)/1000</f>
        <v>1463.1389999999999</v>
      </c>
      <c r="O20" s="362">
        <f t="shared" si="13"/>
        <v>0.93641732632696018</v>
      </c>
      <c r="P20" s="364">
        <f>N20/L20*100</f>
        <v>105.99276738717514</v>
      </c>
      <c r="Q20" s="365">
        <f>G20-L20</f>
        <v>641.3309999999999</v>
      </c>
      <c r="R20" s="365">
        <f t="shared" si="5"/>
        <v>398.88600000000019</v>
      </c>
      <c r="S20" s="1036"/>
      <c r="T20" s="1034"/>
      <c r="U20" s="1" t="s">
        <v>1458</v>
      </c>
    </row>
    <row r="21" spans="1:21" ht="27" customHeight="1" thickBot="1" x14ac:dyDescent="0.25">
      <c r="A21" s="401" t="s">
        <v>131</v>
      </c>
      <c r="B21" s="402">
        <f t="shared" si="0"/>
        <v>1797.107</v>
      </c>
      <c r="C21" s="403">
        <f t="shared" si="9"/>
        <v>0.58772364005805633</v>
      </c>
      <c r="D21" s="404">
        <f t="shared" si="1"/>
        <v>2027.278</v>
      </c>
      <c r="E21" s="403">
        <f t="shared" si="10"/>
        <v>0.6184891284887476</v>
      </c>
      <c r="F21" s="406">
        <f t="shared" si="2"/>
        <v>112.80786285958489</v>
      </c>
      <c r="G21" s="402">
        <f>VLOOKUP(U21,Help!$A$32:$M$41,12,0)/1000</f>
        <v>975.06700000000001</v>
      </c>
      <c r="H21" s="403">
        <f t="shared" si="11"/>
        <v>0.60456692201674045</v>
      </c>
      <c r="I21" s="405">
        <f>VLOOKUP(U21,Help!$A$13:$M$22,12,0)/1000</f>
        <v>1097.93</v>
      </c>
      <c r="J21" s="403">
        <f>I21/$I$8*100</f>
        <v>0.64007866123851576</v>
      </c>
      <c r="K21" s="406">
        <f t="shared" si="3"/>
        <v>112.60046745505694</v>
      </c>
      <c r="L21" s="402">
        <f>VLOOKUP(U21,Help!$A$32:$G$41,6,0)/1000</f>
        <v>822.04</v>
      </c>
      <c r="M21" s="403">
        <f t="shared" si="12"/>
        <v>0.56892280297393738</v>
      </c>
      <c r="N21" s="407">
        <f>VLOOKUP(U21,Help!$A$13:$G$22,6,0)/1000</f>
        <v>929.34799999999996</v>
      </c>
      <c r="O21" s="408">
        <f>N21/$N$8*100</f>
        <v>0.59478803407421155</v>
      </c>
      <c r="P21" s="406">
        <f>N21/L21*100</f>
        <v>113.05386599192254</v>
      </c>
      <c r="Q21" s="409">
        <f t="shared" si="4"/>
        <v>153.02700000000004</v>
      </c>
      <c r="R21" s="409">
        <f t="shared" si="5"/>
        <v>168.58200000000011</v>
      </c>
      <c r="S21" s="1036"/>
      <c r="T21" s="1034"/>
      <c r="U21" s="1" t="s">
        <v>1459</v>
      </c>
    </row>
    <row r="22" spans="1:21" ht="27" customHeight="1" x14ac:dyDescent="0.2">
      <c r="A22" s="171" t="s">
        <v>91</v>
      </c>
      <c r="B22" s="462">
        <f t="shared" si="0"/>
        <v>11654.162</v>
      </c>
      <c r="C22" s="348">
        <f t="shared" si="9"/>
        <v>3.8113626581312516</v>
      </c>
      <c r="D22" s="463">
        <f t="shared" si="1"/>
        <v>13155.803</v>
      </c>
      <c r="E22" s="433">
        <f t="shared" si="10"/>
        <v>4.0136188189481912</v>
      </c>
      <c r="F22" s="465">
        <f t="shared" si="2"/>
        <v>112.88501910304663</v>
      </c>
      <c r="G22" s="462">
        <f>VLOOKUP(U22,Help!$A$32:$M$41,12,0)/1000</f>
        <v>4852.3519999999999</v>
      </c>
      <c r="H22" s="348">
        <f t="shared" si="11"/>
        <v>3.0085845518121057</v>
      </c>
      <c r="I22" s="464">
        <f>VLOOKUP(U22,Help!$A$13:$M$22,12,0)/1000</f>
        <v>5549.2579999999998</v>
      </c>
      <c r="J22" s="433">
        <f t="shared" si="6"/>
        <v>3.2351439814078522</v>
      </c>
      <c r="K22" s="465">
        <f t="shared" si="3"/>
        <v>114.36223093460656</v>
      </c>
      <c r="L22" s="462">
        <f>VLOOKUP(U22,Help!$A$32:$G$41,6,0)/1000</f>
        <v>6801.81</v>
      </c>
      <c r="M22" s="348">
        <f t="shared" si="12"/>
        <v>4.7074410132063615</v>
      </c>
      <c r="N22" s="466">
        <f>VLOOKUP(U22,Help!$A$13:$G$22,6,0)/1000</f>
        <v>7606.5450000000001</v>
      </c>
      <c r="O22" s="467">
        <f t="shared" ref="O22:O28" si="14">N22/$N$8*100</f>
        <v>4.8682322947346135</v>
      </c>
      <c r="P22" s="465">
        <f t="shared" si="8"/>
        <v>111.83118905114962</v>
      </c>
      <c r="Q22" s="468">
        <f t="shared" si="4"/>
        <v>-1949.4580000000005</v>
      </c>
      <c r="R22" s="468">
        <f t="shared" si="5"/>
        <v>-2057.2870000000003</v>
      </c>
      <c r="S22" s="1036"/>
      <c r="T22" s="1034"/>
      <c r="U22" s="1" t="s">
        <v>1460</v>
      </c>
    </row>
    <row r="23" spans="1:21" ht="27" customHeight="1" x14ac:dyDescent="0.2">
      <c r="A23" s="164" t="s">
        <v>106</v>
      </c>
      <c r="B23" s="353">
        <f t="shared" si="0"/>
        <v>7538.7939999999999</v>
      </c>
      <c r="C23" s="354">
        <f t="shared" si="9"/>
        <v>2.465477821480766</v>
      </c>
      <c r="D23" s="355">
        <f t="shared" si="1"/>
        <v>8294.6880000000001</v>
      </c>
      <c r="E23" s="354">
        <f t="shared" si="10"/>
        <v>2.5305726951143712</v>
      </c>
      <c r="F23" s="357">
        <f t="shared" si="2"/>
        <v>110.02672310717072</v>
      </c>
      <c r="G23" s="391">
        <f>VLOOKUP(U23,Help!$A$70:$M$79,12,0)/1000</f>
        <v>3127.5320000000002</v>
      </c>
      <c r="H23" s="354">
        <f t="shared" si="11"/>
        <v>1.9391512529383728</v>
      </c>
      <c r="I23" s="356">
        <f>VLOOKUP(U23,Help!$A$51:$M$60,12,0)/1000</f>
        <v>3499.8229999999999</v>
      </c>
      <c r="J23" s="354">
        <f t="shared" si="6"/>
        <v>2.0403504963082941</v>
      </c>
      <c r="K23" s="357">
        <f t="shared" si="3"/>
        <v>111.90366717270996</v>
      </c>
      <c r="L23" s="391">
        <f>VLOOKUP(U23,Help!$A$70:$G$79,6,0)/1000</f>
        <v>4411.2619999999997</v>
      </c>
      <c r="M23" s="354">
        <f t="shared" si="12"/>
        <v>3.0529749667807122</v>
      </c>
      <c r="N23" s="358">
        <f>VLOOKUP(U23,Help!$A$51:$G$60,6,0)/1000</f>
        <v>4794.8649999999998</v>
      </c>
      <c r="O23" s="371">
        <f t="shared" si="14"/>
        <v>3.0687410173597449</v>
      </c>
      <c r="P23" s="357">
        <f>N23/L23*100</f>
        <v>108.69599221265933</v>
      </c>
      <c r="Q23" s="359">
        <f t="shared" si="4"/>
        <v>-1283.7299999999996</v>
      </c>
      <c r="R23" s="359">
        <f t="shared" si="5"/>
        <v>-1295.0419999999999</v>
      </c>
      <c r="S23" s="1036"/>
      <c r="T23" s="1034"/>
      <c r="U23" s="1" t="s">
        <v>1461</v>
      </c>
    </row>
    <row r="24" spans="1:21" ht="27" customHeight="1" thickBot="1" x14ac:dyDescent="0.25">
      <c r="A24" s="172" t="s">
        <v>109</v>
      </c>
      <c r="B24" s="361">
        <f t="shared" si="0"/>
        <v>1951.6289999999999</v>
      </c>
      <c r="C24" s="362">
        <f t="shared" si="9"/>
        <v>0.63825832291725781</v>
      </c>
      <c r="D24" s="363">
        <f t="shared" si="1"/>
        <v>2297.9250000000002</v>
      </c>
      <c r="E24" s="362">
        <f t="shared" si="10"/>
        <v>0.70105907062697148</v>
      </c>
      <c r="F24" s="458">
        <f t="shared" si="2"/>
        <v>117.74394621108829</v>
      </c>
      <c r="G24" s="392">
        <f>VLOOKUP(U24,Help!$A$70:$M$79,12,0)/1000</f>
        <v>1067.2159999999999</v>
      </c>
      <c r="H24" s="362">
        <f t="shared" si="11"/>
        <v>0.66170170075186374</v>
      </c>
      <c r="I24" s="469">
        <f>VLOOKUP(U24,Help!$A$51:$M$60,12,0)/1000</f>
        <v>1285.47</v>
      </c>
      <c r="J24" s="362">
        <f t="shared" si="6"/>
        <v>0.74941199954666948</v>
      </c>
      <c r="K24" s="364">
        <f t="shared" si="3"/>
        <v>120.45078034812073</v>
      </c>
      <c r="L24" s="392">
        <f>VLOOKUP(U24,Help!$A$70:$G$79,6,0)/1000</f>
        <v>884.41300000000001</v>
      </c>
      <c r="M24" s="362">
        <f t="shared" si="12"/>
        <v>0.61209031549144677</v>
      </c>
      <c r="N24" s="430">
        <f>VLOOKUP(U24,Help!$A$51:$G$60,6,0)/1000</f>
        <v>1012.455</v>
      </c>
      <c r="O24" s="372">
        <f t="shared" si="14"/>
        <v>0.64797698928561298</v>
      </c>
      <c r="P24" s="364">
        <f>N24/L24*100</f>
        <v>114.47762527235579</v>
      </c>
      <c r="Q24" s="365">
        <f t="shared" si="4"/>
        <v>182.80299999999988</v>
      </c>
      <c r="R24" s="365">
        <f t="shared" si="5"/>
        <v>273.01499999999999</v>
      </c>
      <c r="S24" s="1036"/>
      <c r="T24" s="1034"/>
      <c r="U24" s="1" t="s">
        <v>1462</v>
      </c>
    </row>
    <row r="25" spans="1:21" ht="27" customHeight="1" x14ac:dyDescent="0.2">
      <c r="A25" s="373" t="s">
        <v>90</v>
      </c>
      <c r="B25" s="432">
        <f t="shared" si="0"/>
        <v>21231.703000000001</v>
      </c>
      <c r="C25" s="348">
        <f t="shared" si="9"/>
        <v>6.9435897649898184</v>
      </c>
      <c r="D25" s="471">
        <f t="shared" si="1"/>
        <v>25394.359</v>
      </c>
      <c r="E25" s="472">
        <f t="shared" si="10"/>
        <v>7.7474006852737434</v>
      </c>
      <c r="F25" s="349">
        <f t="shared" si="2"/>
        <v>119.60585074122409</v>
      </c>
      <c r="G25" s="432">
        <f>VLOOKUP(U25,Help!$A$32:$M$41,12,0)/1000</f>
        <v>2295.4879999999998</v>
      </c>
      <c r="H25" s="348">
        <f t="shared" si="11"/>
        <v>1.4232623139603364</v>
      </c>
      <c r="I25" s="473">
        <f>VLOOKUP(U25,Help!$A$13:$M$22,12,0)/1000</f>
        <v>2372.5889999999999</v>
      </c>
      <c r="J25" s="472">
        <f>I25/$I$8*100</f>
        <v>1.3831879908457083</v>
      </c>
      <c r="K25" s="349">
        <f t="shared" si="3"/>
        <v>103.35880649343407</v>
      </c>
      <c r="L25" s="432">
        <f>VLOOKUP(U25,Help!$A$32:$G$41,6,0)/1000</f>
        <v>18936.215</v>
      </c>
      <c r="M25" s="348">
        <f t="shared" si="12"/>
        <v>13.105499143006567</v>
      </c>
      <c r="N25" s="474">
        <f>VLOOKUP(U25,Help!$A$13:$G$22,6,0)/1000</f>
        <v>23021.77</v>
      </c>
      <c r="O25" s="467">
        <f t="shared" si="14"/>
        <v>14.734064440025332</v>
      </c>
      <c r="P25" s="349">
        <f>N25/L25*100</f>
        <v>121.57535177964552</v>
      </c>
      <c r="Q25" s="438">
        <f t="shared" si="4"/>
        <v>-16640.726999999999</v>
      </c>
      <c r="R25" s="475">
        <f t="shared" si="5"/>
        <v>-20649.181</v>
      </c>
      <c r="S25" s="1036"/>
      <c r="T25" s="1034"/>
      <c r="U25" s="1" t="s">
        <v>1463</v>
      </c>
    </row>
    <row r="26" spans="1:21" ht="27" customHeight="1" thickBot="1" x14ac:dyDescent="0.25">
      <c r="A26" s="173" t="s">
        <v>107</v>
      </c>
      <c r="B26" s="374">
        <f t="shared" si="0"/>
        <v>20235.252</v>
      </c>
      <c r="C26" s="362">
        <f t="shared" si="9"/>
        <v>6.6177116682156738</v>
      </c>
      <c r="D26" s="375">
        <f t="shared" si="1"/>
        <v>24318.395</v>
      </c>
      <c r="E26" s="372">
        <f t="shared" si="10"/>
        <v>7.4191417900234287</v>
      </c>
      <c r="F26" s="461">
        <f t="shared" si="2"/>
        <v>120.17836496427125</v>
      </c>
      <c r="G26" s="392">
        <f>VLOOKUP(U26,Help!$A$70:$M$79,12,0)/1000</f>
        <v>2137.047</v>
      </c>
      <c r="H26" s="362">
        <f t="shared" si="11"/>
        <v>1.3250247695749207</v>
      </c>
      <c r="I26" s="469">
        <f>VLOOKUP(U26,Help!$A$51:$M$60,12,0)/1000</f>
        <v>2188.5659999999998</v>
      </c>
      <c r="J26" s="372">
        <f>I26/$I$8*100</f>
        <v>1.2759050169975619</v>
      </c>
      <c r="K26" s="364">
        <f t="shared" si="3"/>
        <v>102.41075652524255</v>
      </c>
      <c r="L26" s="392">
        <f>VLOOKUP(U26,Help!$A$70:$G$79,6,0)/1000</f>
        <v>18098.205000000002</v>
      </c>
      <c r="M26" s="362">
        <f t="shared" si="12"/>
        <v>12.525523718306808</v>
      </c>
      <c r="N26" s="430">
        <f>VLOOKUP(U26,Help!$A$51:$G$60,6,0)/1000</f>
        <v>22129.829000000002</v>
      </c>
      <c r="O26" s="372">
        <f t="shared" si="14"/>
        <v>14.163217099846856</v>
      </c>
      <c r="P26" s="458">
        <f>N26/L26*100</f>
        <v>122.2763749222644</v>
      </c>
      <c r="Q26" s="365">
        <f t="shared" si="4"/>
        <v>-15961.158000000001</v>
      </c>
      <c r="R26" s="376">
        <f t="shared" si="5"/>
        <v>-19941.263000000003</v>
      </c>
      <c r="S26" s="1036"/>
      <c r="T26" s="1034"/>
      <c r="U26" s="1" t="s">
        <v>1464</v>
      </c>
    </row>
    <row r="27" spans="1:21" ht="27" customHeight="1" thickBot="1" x14ac:dyDescent="0.25">
      <c r="A27" s="410" t="s">
        <v>13</v>
      </c>
      <c r="B27" s="411">
        <f t="shared" si="0"/>
        <v>942.57400000000007</v>
      </c>
      <c r="C27" s="386">
        <f t="shared" si="9"/>
        <v>0.30825822964580435</v>
      </c>
      <c r="D27" s="412">
        <f t="shared" si="1"/>
        <v>969.88499999999999</v>
      </c>
      <c r="E27" s="386">
        <f t="shared" si="10"/>
        <v>0.29589593947367304</v>
      </c>
      <c r="F27" s="431">
        <f t="shared" si="2"/>
        <v>102.89749133755015</v>
      </c>
      <c r="G27" s="411">
        <f>VLOOKUP(U27,Help!$A$32:$M$41,12,0)/1000</f>
        <v>106.307</v>
      </c>
      <c r="H27" s="386">
        <f t="shared" si="11"/>
        <v>6.5913107282713518E-2</v>
      </c>
      <c r="I27" s="413">
        <f>VLOOKUP(U27,Help!$A$13:$M$22,12,0)/1000</f>
        <v>119.39100000000001</v>
      </c>
      <c r="J27" s="386">
        <f>I27/$I$8*100</f>
        <v>6.9603373114795697E-2</v>
      </c>
      <c r="K27" s="470">
        <f t="shared" si="3"/>
        <v>112.30775019518941</v>
      </c>
      <c r="L27" s="411">
        <f>VLOOKUP(U27,Help!$A$32:$G$41,6,0)/1000</f>
        <v>836.26700000000005</v>
      </c>
      <c r="M27" s="386">
        <f t="shared" si="12"/>
        <v>0.57876911789524321</v>
      </c>
      <c r="N27" s="414">
        <f>VLOOKUP(U27,Help!$A$13:$G$22,6,0)/1000</f>
        <v>850.49400000000003</v>
      </c>
      <c r="O27" s="415">
        <f t="shared" si="14"/>
        <v>0.54432102318174946</v>
      </c>
      <c r="P27" s="459">
        <f t="shared" si="8"/>
        <v>101.70125091627436</v>
      </c>
      <c r="Q27" s="416">
        <f t="shared" si="4"/>
        <v>-729.96</v>
      </c>
      <c r="R27" s="416">
        <f t="shared" si="5"/>
        <v>-731.10300000000007</v>
      </c>
      <c r="S27" s="1036"/>
      <c r="T27" s="1034"/>
      <c r="U27" s="1" t="s">
        <v>1465</v>
      </c>
    </row>
    <row r="28" spans="1:21" s="174" customFormat="1" ht="27" customHeight="1" thickBot="1" x14ac:dyDescent="0.25">
      <c r="A28" s="417" t="s">
        <v>1427</v>
      </c>
      <c r="B28" s="418">
        <f t="shared" si="0"/>
        <v>248968.32699999999</v>
      </c>
      <c r="C28" s="419">
        <f t="shared" si="9"/>
        <v>81.422292275086832</v>
      </c>
      <c r="D28" s="420">
        <f t="shared" si="1"/>
        <v>263342.11600000004</v>
      </c>
      <c r="E28" s="421">
        <f t="shared" si="10"/>
        <v>80.341342341416762</v>
      </c>
      <c r="F28" s="423">
        <f t="shared" si="2"/>
        <v>105.7733403976322</v>
      </c>
      <c r="G28" s="420">
        <f>VLOOKUP(U28,Help!$A$32:$M$41,12,0)/1000</f>
        <v>142691.736</v>
      </c>
      <c r="H28" s="419">
        <f t="shared" si="11"/>
        <v>88.472590735554903</v>
      </c>
      <c r="I28" s="422">
        <f>VLOOKUP(U28,Help!$A$13:$M$22,12,0)/1000</f>
        <v>151400.18700000001</v>
      </c>
      <c r="J28" s="421">
        <f>I28/$I$8*100</f>
        <v>88.264305562486626</v>
      </c>
      <c r="K28" s="423">
        <f t="shared" si="3"/>
        <v>106.1029820255323</v>
      </c>
      <c r="L28" s="420">
        <f>VLOOKUP(U28,Help!$A$32:$G$41,6,0)/1000</f>
        <v>106276.591</v>
      </c>
      <c r="M28" s="419">
        <f t="shared" si="12"/>
        <v>73.552596032108809</v>
      </c>
      <c r="N28" s="420">
        <f>VLOOKUP(U28,Help!$A$13:$G$22,6,0)/1000</f>
        <v>111941.929</v>
      </c>
      <c r="O28" s="419">
        <f t="shared" si="14"/>
        <v>71.643474651459911</v>
      </c>
      <c r="P28" s="423">
        <f>N28/L28*100</f>
        <v>105.33074870645784</v>
      </c>
      <c r="Q28" s="424">
        <f t="shared" si="4"/>
        <v>36415.145000000004</v>
      </c>
      <c r="R28" s="424">
        <f t="shared" si="5"/>
        <v>39458.258000000002</v>
      </c>
      <c r="S28" s="1036"/>
      <c r="T28" s="1034"/>
      <c r="U28" s="1" t="s">
        <v>1466</v>
      </c>
    </row>
    <row r="29" spans="1:21" ht="15.75" customHeight="1" x14ac:dyDescent="0.2">
      <c r="A29" s="1047" t="s">
        <v>1703</v>
      </c>
      <c r="B29" s="1047"/>
      <c r="C29" s="1047"/>
      <c r="D29" s="1047"/>
      <c r="E29" s="1047"/>
      <c r="F29" s="1047"/>
      <c r="I29" s="177"/>
      <c r="J29" s="178" t="s">
        <v>14</v>
      </c>
      <c r="K29" s="176" t="s">
        <v>14</v>
      </c>
      <c r="N29" s="177"/>
      <c r="O29" s="176"/>
      <c r="Q29" s="175"/>
      <c r="S29" s="1036"/>
      <c r="T29" s="1034"/>
    </row>
    <row r="30" spans="1:21" ht="13.5" customHeight="1" x14ac:dyDescent="0.2">
      <c r="A30" s="179" t="s">
        <v>160</v>
      </c>
      <c r="B30" s="180"/>
      <c r="C30" s="180"/>
      <c r="D30" s="181"/>
      <c r="E30" s="176"/>
      <c r="I30" s="175"/>
      <c r="J30" s="176" t="s">
        <v>14</v>
      </c>
      <c r="K30" s="176"/>
      <c r="N30" s="182"/>
      <c r="R30" s="177" t="s">
        <v>92</v>
      </c>
      <c r="S30" s="1036"/>
      <c r="T30" s="1034"/>
    </row>
    <row r="31" spans="1:21" ht="12.75" customHeight="1" x14ac:dyDescent="0.2">
      <c r="D31" s="181" t="s">
        <v>14</v>
      </c>
      <c r="E31" s="176"/>
      <c r="I31" s="175"/>
      <c r="J31" s="176" t="s">
        <v>14</v>
      </c>
      <c r="L31" s="156" t="s">
        <v>14</v>
      </c>
      <c r="N31" s="175"/>
      <c r="T31" s="1034"/>
    </row>
    <row r="32" spans="1:21" x14ac:dyDescent="0.2">
      <c r="E32" s="176"/>
      <c r="I32" s="175"/>
      <c r="J32" s="156" t="s">
        <v>14</v>
      </c>
      <c r="N32" s="175"/>
      <c r="T32" s="1034"/>
    </row>
    <row r="33" spans="2:13" x14ac:dyDescent="0.2">
      <c r="B33" s="160"/>
      <c r="C33" s="160"/>
      <c r="D33" s="160"/>
      <c r="E33" s="160"/>
      <c r="F33" s="160"/>
      <c r="G33" s="160"/>
      <c r="H33" s="160"/>
      <c r="I33" s="160"/>
      <c r="J33" s="160"/>
      <c r="K33" s="160"/>
      <c r="L33" s="160"/>
      <c r="M33" s="160"/>
    </row>
    <row r="34" spans="2:13" x14ac:dyDescent="0.2">
      <c r="B34" s="162"/>
      <c r="C34" s="162"/>
      <c r="D34" s="162"/>
      <c r="E34" s="162"/>
      <c r="F34" s="162"/>
      <c r="G34" s="162"/>
      <c r="H34" s="162"/>
      <c r="I34" s="162"/>
      <c r="J34" s="162"/>
      <c r="K34" s="162"/>
      <c r="L34" s="162"/>
      <c r="M34" s="162"/>
    </row>
    <row r="35" spans="2:13" x14ac:dyDescent="0.2">
      <c r="B35" s="162"/>
      <c r="C35" s="162"/>
      <c r="D35" s="162"/>
      <c r="E35" s="162"/>
      <c r="F35" s="162"/>
      <c r="G35" s="162"/>
      <c r="H35" s="162" t="s">
        <v>14</v>
      </c>
      <c r="I35" s="162"/>
      <c r="J35" s="162"/>
      <c r="K35" s="162"/>
      <c r="L35" s="162"/>
      <c r="M35" s="162"/>
    </row>
  </sheetData>
  <sheetProtection algorithmName="SHA-512" hashValue="YsY9uYX7Sy0NwrDe4hNmc70BKp38eTjPvyFR0Sst9dbI092AD8QMgHBcQRAyPz3GcadTJbSb7thggcv3em53pw==" saltValue="M/BNBXlybMd4e/umGAinGQ==" spinCount="100000" sheet="1" objects="1" scenarios="1"/>
  <mergeCells count="14">
    <mergeCell ref="S2:S30"/>
    <mergeCell ref="T2:T32"/>
    <mergeCell ref="N6:O6"/>
    <mergeCell ref="A2:R2"/>
    <mergeCell ref="A3:R3"/>
    <mergeCell ref="B5:F5"/>
    <mergeCell ref="G5:K5"/>
    <mergeCell ref="L5:P5"/>
    <mergeCell ref="B6:C6"/>
    <mergeCell ref="G6:H6"/>
    <mergeCell ref="L6:M6"/>
    <mergeCell ref="D6:E6"/>
    <mergeCell ref="I6:J6"/>
    <mergeCell ref="A29:F29"/>
  </mergeCells>
  <phoneticPr fontId="0" type="noConversion"/>
  <hyperlinks>
    <hyperlink ref="A1" location="obsah!A1" display="obsah"/>
  </hyperlinks>
  <printOptions horizontalCentered="1" verticalCentered="1"/>
  <pageMargins left="0.70866141732283472" right="0.70866141732283472" top="0.74803149606299213" bottom="0.74803149606299213" header="0.31496062992125984" footer="0.31496062992125984"/>
  <pageSetup paperSize="9" scale="6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pageSetUpPr fitToPage="1"/>
  </sheetPr>
  <dimension ref="A1:R146"/>
  <sheetViews>
    <sheetView showGridLines="0" zoomScale="80" zoomScaleNormal="80" zoomScaleSheetLayoutView="85" workbookViewId="0">
      <selection activeCell="R47" sqref="R47"/>
    </sheetView>
  </sheetViews>
  <sheetFormatPr defaultColWidth="9.140625" defaultRowHeight="12.75" x14ac:dyDescent="0.2"/>
  <cols>
    <col min="1" max="1" width="7.42578125" style="1" customWidth="1"/>
    <col min="2" max="4" width="9.42578125" style="1" customWidth="1"/>
    <col min="5" max="5" width="8.140625" style="1" bestFit="1" customWidth="1"/>
    <col min="6" max="6" width="12.28515625" style="1" customWidth="1"/>
    <col min="7" max="8" width="9.42578125" style="1" customWidth="1"/>
    <col min="9" max="9" width="11.7109375" style="1" customWidth="1"/>
    <col min="10" max="11" width="7.5703125" style="1" customWidth="1"/>
    <col min="12" max="14" width="9.140625" style="1"/>
    <col min="15" max="15" width="10.140625" style="1" customWidth="1"/>
    <col min="16" max="16" width="9.140625" style="1"/>
    <col min="17" max="17" width="17.85546875" style="1" customWidth="1"/>
    <col min="18" max="16384" width="9.140625" style="1"/>
  </cols>
  <sheetData>
    <row r="1" spans="1:18" ht="14.25" x14ac:dyDescent="0.2">
      <c r="A1" s="77" t="s">
        <v>98</v>
      </c>
    </row>
    <row r="2" spans="1:18" ht="14.25" x14ac:dyDescent="0.2">
      <c r="A2" s="77"/>
    </row>
    <row r="3" spans="1:18" ht="15.75" x14ac:dyDescent="0.25">
      <c r="A3" s="50" t="str">
        <f>PopisTabulek!$A$13</f>
        <v>Zahraniční obchod ČR v jednotlivých měsících roku 2017 a 2018</v>
      </c>
      <c r="B3" s="56"/>
      <c r="C3" s="50"/>
      <c r="D3" s="50"/>
      <c r="E3" s="50"/>
      <c r="F3" s="50"/>
      <c r="G3" s="50"/>
      <c r="H3" s="50"/>
      <c r="I3" s="50"/>
      <c r="J3" s="56"/>
      <c r="K3" s="56"/>
    </row>
    <row r="4" spans="1:18" ht="15.75" x14ac:dyDescent="0.25">
      <c r="A4" s="138" t="str">
        <f>PopisTabulek!$A$14</f>
        <v>(v mil. Kč, USD, EUR)</v>
      </c>
      <c r="B4" s="56"/>
      <c r="C4" s="50"/>
      <c r="D4" s="50"/>
      <c r="E4" s="50"/>
      <c r="F4" s="50"/>
      <c r="G4" s="50"/>
      <c r="H4" s="50"/>
      <c r="I4" s="50"/>
      <c r="J4" s="56"/>
      <c r="K4" s="56"/>
    </row>
    <row r="5" spans="1:18" ht="15.75" x14ac:dyDescent="0.25">
      <c r="A5" s="50"/>
      <c r="B5" s="56"/>
      <c r="C5" s="50"/>
      <c r="D5" s="50"/>
      <c r="E5" s="50"/>
      <c r="F5" s="50"/>
      <c r="G5" s="50"/>
      <c r="H5" s="50"/>
      <c r="I5" s="50"/>
      <c r="J5" s="56"/>
      <c r="K5" s="56"/>
    </row>
    <row r="6" spans="1:18" ht="15.75" x14ac:dyDescent="0.2">
      <c r="A6" s="1049" t="str">
        <f>PopisTabulek!$A$16</f>
        <v>(rok 2018 - zpřesněné údaje k 28.2.2019)</v>
      </c>
      <c r="B6" s="1049"/>
      <c r="C6" s="1049"/>
      <c r="D6" s="1049"/>
      <c r="E6" s="1049"/>
      <c r="F6" s="1049"/>
      <c r="G6" s="1049"/>
      <c r="H6" s="1049"/>
      <c r="I6" s="1049"/>
      <c r="J6" s="1049"/>
      <c r="K6" s="1049"/>
      <c r="L6" s="312"/>
      <c r="M6" s="312"/>
      <c r="N6" s="312"/>
      <c r="O6" s="312"/>
      <c r="P6" s="312"/>
      <c r="Q6" s="312"/>
      <c r="R6" s="312"/>
    </row>
    <row r="7" spans="1:18" s="42" customFormat="1" ht="13.5" thickBot="1" x14ac:dyDescent="0.25">
      <c r="A7" s="54"/>
      <c r="B7" s="54"/>
      <c r="C7" s="54"/>
      <c r="D7" s="54"/>
      <c r="E7" s="54"/>
      <c r="F7" s="54"/>
      <c r="G7" s="54"/>
      <c r="H7" s="54"/>
      <c r="I7" s="54"/>
      <c r="J7" s="54"/>
      <c r="K7" s="536" t="s">
        <v>1504</v>
      </c>
    </row>
    <row r="8" spans="1:18" s="42" customFormat="1" ht="12.75" customHeight="1" x14ac:dyDescent="0.2">
      <c r="A8" s="57"/>
      <c r="B8" s="186">
        <f>PopisTabulek!$A$11</f>
        <v>2017</v>
      </c>
      <c r="C8" s="187"/>
      <c r="D8" s="187"/>
      <c r="E8" s="188"/>
      <c r="F8" s="186">
        <f>PopisTabulek!$E$11</f>
        <v>2018</v>
      </c>
      <c r="G8" s="187"/>
      <c r="H8" s="187"/>
      <c r="I8" s="187"/>
      <c r="J8" s="186" t="str">
        <f>PopisTabulek!$I$11</f>
        <v>Index 18/17</v>
      </c>
      <c r="K8" s="188"/>
    </row>
    <row r="9" spans="1:18" s="42" customFormat="1" ht="12.75" customHeight="1" thickBot="1" x14ac:dyDescent="0.25">
      <c r="A9" s="58" t="s">
        <v>50</v>
      </c>
      <c r="B9" s="189" t="s">
        <v>51</v>
      </c>
      <c r="C9" s="190" t="s">
        <v>52</v>
      </c>
      <c r="D9" s="190" t="s">
        <v>53</v>
      </c>
      <c r="E9" s="191" t="s">
        <v>54</v>
      </c>
      <c r="F9" s="192" t="s">
        <v>51</v>
      </c>
      <c r="G9" s="193" t="s">
        <v>52</v>
      </c>
      <c r="H9" s="194" t="s">
        <v>53</v>
      </c>
      <c r="I9" s="193" t="s">
        <v>54</v>
      </c>
      <c r="J9" s="192" t="s">
        <v>52</v>
      </c>
      <c r="K9" s="195" t="s">
        <v>53</v>
      </c>
    </row>
    <row r="10" spans="1:18" s="42" customFormat="1" ht="12.75" customHeight="1" x14ac:dyDescent="0.2">
      <c r="A10" s="59">
        <v>1</v>
      </c>
      <c r="B10" s="196">
        <f>C10+D10</f>
        <v>653913.20499999996</v>
      </c>
      <c r="C10" s="197">
        <f>(měs_index_v!$C$7)</f>
        <v>350659.67200000002</v>
      </c>
      <c r="D10" s="197">
        <f>(měs_index_d!$C$7)</f>
        <v>303253.53299999994</v>
      </c>
      <c r="E10" s="198">
        <f>C10-D10</f>
        <v>47406.139000000083</v>
      </c>
      <c r="F10" s="196">
        <f>G10+H10</f>
        <v>699907.52899999986</v>
      </c>
      <c r="G10" s="197">
        <f>(měs_index_v!$C$6)</f>
        <v>368056.51199999999</v>
      </c>
      <c r="H10" s="197">
        <f>(měs_index_d!$C$6)</f>
        <v>331851.01699999993</v>
      </c>
      <c r="I10" s="385">
        <f>G10-H10</f>
        <v>36205.495000000054</v>
      </c>
      <c r="J10" s="200">
        <f t="shared" ref="J10" si="0">G10/C10*100</f>
        <v>104.96117500503451</v>
      </c>
      <c r="K10" s="201">
        <f t="shared" ref="K10" si="1">H10/D10*100</f>
        <v>109.43022286239943</v>
      </c>
    </row>
    <row r="11" spans="1:18" s="42" customFormat="1" ht="12.75" customHeight="1" x14ac:dyDescent="0.2">
      <c r="A11" s="60" t="s">
        <v>55</v>
      </c>
      <c r="B11" s="202">
        <f t="shared" ref="B11:B21" si="2">C11+D11</f>
        <v>1290921.983</v>
      </c>
      <c r="C11" s="203">
        <f>SUM(měs_index_v!$C$7:$D$7)</f>
        <v>688754.98300000001</v>
      </c>
      <c r="D11" s="203">
        <f>SUM(měs_index_d!$C$7:$D$7)</f>
        <v>602167</v>
      </c>
      <c r="E11" s="204">
        <f t="shared" ref="E11:E21" si="3">C11-D11</f>
        <v>86587.983000000007</v>
      </c>
      <c r="F11" s="202">
        <f>IF(G11="","",G11+H11)</f>
        <v>1335983.638</v>
      </c>
      <c r="G11" s="203">
        <f>IF(měs_index_v!$D$6="","",SUM(měs_index_v!$C$6:$D$6))</f>
        <v>705652.95100000012</v>
      </c>
      <c r="H11" s="203">
        <f>IF(měs_index_d!$D$6="","",SUM(měs_index_d!$C$6:$D$6))</f>
        <v>630330.68699999992</v>
      </c>
      <c r="I11" s="199">
        <f>IF(G11="","",G11-H11)</f>
        <v>75322.264000000199</v>
      </c>
      <c r="J11" s="205">
        <f>IF(G11="","",G11/C11*100)</f>
        <v>102.45340773091729</v>
      </c>
      <c r="K11" s="206">
        <f>IF(H11="","",H11/D11*100)</f>
        <v>104.67705586656193</v>
      </c>
    </row>
    <row r="12" spans="1:18" s="42" customFormat="1" ht="12.75" customHeight="1" x14ac:dyDescent="0.2">
      <c r="A12" s="61" t="s">
        <v>56</v>
      </c>
      <c r="B12" s="207">
        <f t="shared" si="2"/>
        <v>2038970.7919999999</v>
      </c>
      <c r="C12" s="208">
        <f>SUM(měs_index_v!$C$7:$E$7)</f>
        <v>1088305.825</v>
      </c>
      <c r="D12" s="208">
        <f>SUM(měs_index_d!$C$7:$E$7)</f>
        <v>950664.96699999995</v>
      </c>
      <c r="E12" s="209">
        <f t="shared" si="3"/>
        <v>137640.85800000001</v>
      </c>
      <c r="F12" s="501">
        <f>IF(G12="","",G12+H12)</f>
        <v>2034149.794</v>
      </c>
      <c r="G12" s="210">
        <f>IF(měs_index_v!$E$6="","",SUM(měs_index_v!$C$6:$E$6))</f>
        <v>1076974.0390000001</v>
      </c>
      <c r="H12" s="210">
        <f>IF(měs_index_d!$E$6="","",SUM(měs_index_d!$C$6:$E$6))</f>
        <v>957175.75499999989</v>
      </c>
      <c r="I12" s="211">
        <f t="shared" ref="I12:I21" si="4">IF(G12="","",G12-H12)</f>
        <v>119798.28400000022</v>
      </c>
      <c r="J12" s="212">
        <f t="shared" ref="J12:J21" si="5">IF(G12="","",G12/C12*100)</f>
        <v>98.958768230428262</v>
      </c>
      <c r="K12" s="213">
        <f t="shared" ref="K12:K21" si="6">IF(H12="","",H12/D12*100)</f>
        <v>100.68486672234762</v>
      </c>
    </row>
    <row r="13" spans="1:18" s="42" customFormat="1" ht="12.75" customHeight="1" x14ac:dyDescent="0.2">
      <c r="A13" s="60" t="s">
        <v>57</v>
      </c>
      <c r="B13" s="202">
        <f t="shared" si="2"/>
        <v>2668970.96</v>
      </c>
      <c r="C13" s="203">
        <f>SUM(měs_index_v!$C$7:$F$7)</f>
        <v>1421204.0159999998</v>
      </c>
      <c r="D13" s="203">
        <f>SUM(měs_index_d!$C$7:$F$7)</f>
        <v>1247766.9439999999</v>
      </c>
      <c r="E13" s="204">
        <f t="shared" si="3"/>
        <v>173437.07199999993</v>
      </c>
      <c r="F13" s="202">
        <f t="shared" ref="F13:F21" si="7">IF(G13="","",G13+H13)</f>
        <v>2703258.9390000002</v>
      </c>
      <c r="G13" s="214">
        <f>IF(měs_index_v!$F$6="","",SUM(měs_index_v!$C$6:$F$6))</f>
        <v>1431770.6030000001</v>
      </c>
      <c r="H13" s="214">
        <f>IF(měs_index_d!$F$6="","",SUM(měs_index_d!$C$6:$F$6))</f>
        <v>1271488.3359999999</v>
      </c>
      <c r="I13" s="215">
        <f t="shared" si="4"/>
        <v>160282.26700000023</v>
      </c>
      <c r="J13" s="216">
        <f t="shared" si="5"/>
        <v>100.74349543633716</v>
      </c>
      <c r="K13" s="217">
        <f t="shared" si="6"/>
        <v>101.90110758375724</v>
      </c>
    </row>
    <row r="14" spans="1:18" s="42" customFormat="1" ht="12.75" customHeight="1" x14ac:dyDescent="0.2">
      <c r="A14" s="60" t="s">
        <v>58</v>
      </c>
      <c r="B14" s="202">
        <f t="shared" si="2"/>
        <v>3369936.5169999995</v>
      </c>
      <c r="C14" s="203">
        <f>SUM(měs_index_v!$C$7:$G$7)</f>
        <v>1791464.2169999997</v>
      </c>
      <c r="D14" s="203">
        <f>SUM(měs_index_d!$C$7:$G$7)</f>
        <v>1578472.2999999998</v>
      </c>
      <c r="E14" s="204">
        <f t="shared" si="3"/>
        <v>212991.9169999999</v>
      </c>
      <c r="F14" s="202">
        <f t="shared" si="7"/>
        <v>3402709.531</v>
      </c>
      <c r="G14" s="214">
        <f>IF(měs_index_v!$G$6="","",SUM(měs_index_v!$C$6:$G$6))</f>
        <v>1795232.1460000002</v>
      </c>
      <c r="H14" s="214">
        <f>IF(měs_index_d!$G$6="","",SUM(měs_index_d!$C$6:$G$6))</f>
        <v>1607477.3849999998</v>
      </c>
      <c r="I14" s="215">
        <f t="shared" si="4"/>
        <v>187754.76100000041</v>
      </c>
      <c r="J14" s="216">
        <f t="shared" si="5"/>
        <v>100.21032677986224</v>
      </c>
      <c r="K14" s="217">
        <f t="shared" si="6"/>
        <v>101.83754159005514</v>
      </c>
    </row>
    <row r="15" spans="1:18" s="42" customFormat="1" ht="12.75" customHeight="1" x14ac:dyDescent="0.2">
      <c r="A15" s="61" t="s">
        <v>59</v>
      </c>
      <c r="B15" s="207">
        <f t="shared" si="2"/>
        <v>4066052.635999999</v>
      </c>
      <c r="C15" s="208">
        <f>SUM(měs_index_v!$C$7:$H$7)</f>
        <v>2162440.6899999995</v>
      </c>
      <c r="D15" s="208">
        <f>SUM(měs_index_d!$C$7:$H$7)</f>
        <v>1903611.9459999998</v>
      </c>
      <c r="E15" s="209">
        <f t="shared" si="3"/>
        <v>258828.74399999972</v>
      </c>
      <c r="F15" s="501">
        <f t="shared" si="7"/>
        <v>4121064.01</v>
      </c>
      <c r="G15" s="210">
        <f>IF(měs_index_v!$H$6="","",SUM(měs_index_v!$C$6:$H$6))</f>
        <v>2172461.04</v>
      </c>
      <c r="H15" s="210">
        <f>IF(měs_index_d!$H$6="","",SUM(měs_index_d!$C$6:$H$6))</f>
        <v>1948602.9699999997</v>
      </c>
      <c r="I15" s="211">
        <f t="shared" si="4"/>
        <v>223858.0700000003</v>
      </c>
      <c r="J15" s="212">
        <f t="shared" si="5"/>
        <v>100.46338149510127</v>
      </c>
      <c r="K15" s="213">
        <f t="shared" si="6"/>
        <v>102.36345564517697</v>
      </c>
    </row>
    <row r="16" spans="1:18" s="42" customFormat="1" ht="12.75" customHeight="1" x14ac:dyDescent="0.2">
      <c r="A16" s="60" t="s">
        <v>60</v>
      </c>
      <c r="B16" s="202">
        <f t="shared" si="2"/>
        <v>4646386.0249999985</v>
      </c>
      <c r="C16" s="203">
        <f>SUM(měs_index_v!$C$7:$I$7)</f>
        <v>2462251.5619999995</v>
      </c>
      <c r="D16" s="203">
        <f>SUM(měs_index_d!$C$7:$I$7)</f>
        <v>2184134.4629999995</v>
      </c>
      <c r="E16" s="204">
        <f t="shared" si="3"/>
        <v>278117.09899999993</v>
      </c>
      <c r="F16" s="202">
        <f t="shared" si="7"/>
        <v>4772396.9989999998</v>
      </c>
      <c r="G16" s="214">
        <f>IF(měs_index_v!$I$6="","",SUM(měs_index_v!$C$6:$I$6))</f>
        <v>2503819.2220000001</v>
      </c>
      <c r="H16" s="214">
        <f>IF(měs_index_d!$I$6="","",SUM(měs_index_d!$C$6:$I$6))</f>
        <v>2268577.7769999998</v>
      </c>
      <c r="I16" s="215">
        <f t="shared" si="4"/>
        <v>235241.4450000003</v>
      </c>
      <c r="J16" s="216">
        <f t="shared" si="5"/>
        <v>101.68819712175295</v>
      </c>
      <c r="K16" s="217">
        <f t="shared" si="6"/>
        <v>103.86621407383562</v>
      </c>
    </row>
    <row r="17" spans="1:17" s="42" customFormat="1" ht="12.75" customHeight="1" x14ac:dyDescent="0.2">
      <c r="A17" s="60" t="s">
        <v>61</v>
      </c>
      <c r="B17" s="202">
        <f t="shared" si="2"/>
        <v>5285363.5409999993</v>
      </c>
      <c r="C17" s="203">
        <f>SUM(měs_index_v!$C$7:$J$7)</f>
        <v>2795092.6799999992</v>
      </c>
      <c r="D17" s="203">
        <f>SUM(měs_index_d!$C$7:$J$7)</f>
        <v>2490270.8609999996</v>
      </c>
      <c r="E17" s="204">
        <f t="shared" si="3"/>
        <v>304821.81899999967</v>
      </c>
      <c r="F17" s="202">
        <f t="shared" si="7"/>
        <v>5443816.9029999999</v>
      </c>
      <c r="G17" s="214">
        <f>IF(měs_index_v!$J$6="","",SUM(měs_index_v!$C$6:$J$6))</f>
        <v>2846413.3110000002</v>
      </c>
      <c r="H17" s="214">
        <f>IF(měs_index_d!$J$6="","",SUM(měs_index_d!$C$6:$J$6))</f>
        <v>2597403.5919999997</v>
      </c>
      <c r="I17" s="215">
        <f t="shared" si="4"/>
        <v>249009.71900000051</v>
      </c>
      <c r="J17" s="216">
        <f t="shared" si="5"/>
        <v>101.83609764954203</v>
      </c>
      <c r="K17" s="217">
        <f t="shared" si="6"/>
        <v>104.30205134219736</v>
      </c>
    </row>
    <row r="18" spans="1:17" s="42" customFormat="1" ht="12.75" customHeight="1" x14ac:dyDescent="0.2">
      <c r="A18" s="61" t="s">
        <v>62</v>
      </c>
      <c r="B18" s="207">
        <f t="shared" si="2"/>
        <v>5968455.1499999985</v>
      </c>
      <c r="C18" s="208">
        <f>SUM(měs_index_v!$C$7:$K$7)</f>
        <v>3158014.0919999992</v>
      </c>
      <c r="D18" s="208">
        <f>SUM(měs_index_d!$C$7:$K$7)</f>
        <v>2810441.0579999993</v>
      </c>
      <c r="E18" s="209">
        <f t="shared" si="3"/>
        <v>347573.03399999999</v>
      </c>
      <c r="F18" s="501">
        <f t="shared" si="7"/>
        <v>6145487.9279999994</v>
      </c>
      <c r="G18" s="210">
        <f>IF(měs_index_v!$K$6="","",SUM(měs_index_v!$C$6:$K$6))</f>
        <v>3216525.5150000001</v>
      </c>
      <c r="H18" s="210">
        <f>IF(měs_index_d!$K$6="","",SUM(měs_index_d!$C$6:$K$6))</f>
        <v>2928962.4129999997</v>
      </c>
      <c r="I18" s="211">
        <f t="shared" si="4"/>
        <v>287563.10200000042</v>
      </c>
      <c r="J18" s="212">
        <f t="shared" si="5"/>
        <v>101.85279170058881</v>
      </c>
      <c r="K18" s="213">
        <f t="shared" si="6"/>
        <v>104.21717988579144</v>
      </c>
    </row>
    <row r="19" spans="1:17" s="42" customFormat="1" ht="12.75" customHeight="1" x14ac:dyDescent="0.2">
      <c r="A19" s="60" t="s">
        <v>63</v>
      </c>
      <c r="B19" s="202">
        <f t="shared" si="2"/>
        <v>6713479.5029999986</v>
      </c>
      <c r="C19" s="203">
        <f>SUM(měs_index_v!$C$7:$L$7)</f>
        <v>3547451.8649999993</v>
      </c>
      <c r="D19" s="203">
        <f>SUM(měs_index_d!$C$7:$L$7)</f>
        <v>3166027.6379999993</v>
      </c>
      <c r="E19" s="204">
        <f t="shared" si="3"/>
        <v>381424.22699999996</v>
      </c>
      <c r="F19" s="202">
        <f t="shared" si="7"/>
        <v>6978132.3049999997</v>
      </c>
      <c r="G19" s="214">
        <f>IF(měs_index_v!$L$6="","",SUM(měs_index_v!$C$6:$L$6))</f>
        <v>3650622.3880000003</v>
      </c>
      <c r="H19" s="214">
        <f>IF(měs_index_d!$L$6="","",SUM(měs_index_d!$C$6:$L$6))</f>
        <v>3327509.9169999999</v>
      </c>
      <c r="I19" s="215">
        <f t="shared" si="4"/>
        <v>323112.47100000037</v>
      </c>
      <c r="J19" s="216">
        <f t="shared" si="5"/>
        <v>102.90829944777843</v>
      </c>
      <c r="K19" s="217">
        <f t="shared" si="6"/>
        <v>105.10046965673394</v>
      </c>
    </row>
    <row r="20" spans="1:17" s="42" customFormat="1" ht="12.75" customHeight="1" x14ac:dyDescent="0.2">
      <c r="A20" s="60" t="s">
        <v>64</v>
      </c>
      <c r="B20" s="202">
        <f t="shared" si="2"/>
        <v>7447288.7839999981</v>
      </c>
      <c r="C20" s="203">
        <f>SUM(měs_index_v!$C$7:$M$7)</f>
        <v>3934613.0659999992</v>
      </c>
      <c r="D20" s="203">
        <f>SUM(měs_index_d!$C$7:$M$7)</f>
        <v>3512675.7179999994</v>
      </c>
      <c r="E20" s="204">
        <f t="shared" si="3"/>
        <v>421937.34799999977</v>
      </c>
      <c r="F20" s="202">
        <f t="shared" si="7"/>
        <v>7794155.9740000004</v>
      </c>
      <c r="G20" s="214">
        <f>IF(měs_index_v!$M$6="","",SUM(měs_index_v!$C$6:$M$6))</f>
        <v>4083219.4350000005</v>
      </c>
      <c r="H20" s="214">
        <f>IF(měs_index_d!$M$6="","",SUM(měs_index_d!$C$6:$M$6))</f>
        <v>3710936.5389999999</v>
      </c>
      <c r="I20" s="215">
        <f t="shared" si="4"/>
        <v>372282.89600000065</v>
      </c>
      <c r="J20" s="216">
        <f t="shared" si="5"/>
        <v>103.77689918950728</v>
      </c>
      <c r="K20" s="217">
        <f t="shared" si="6"/>
        <v>105.64415382792247</v>
      </c>
    </row>
    <row r="21" spans="1:17" s="63" customFormat="1" ht="12.75" customHeight="1" thickBot="1" x14ac:dyDescent="0.25">
      <c r="A21" s="62" t="s">
        <v>65</v>
      </c>
      <c r="B21" s="219">
        <f t="shared" si="2"/>
        <v>8046019.9849999985</v>
      </c>
      <c r="C21" s="220">
        <f>SUM(měs_index_v!$C$7:$N$7)</f>
        <v>4244587.5179999992</v>
      </c>
      <c r="D21" s="220">
        <f>SUM(měs_index_d!$C$7:$N$7)</f>
        <v>3801432.4669999992</v>
      </c>
      <c r="E21" s="221">
        <f t="shared" si="3"/>
        <v>443155.05099999998</v>
      </c>
      <c r="F21" s="317">
        <f t="shared" si="7"/>
        <v>8406710.4130000006</v>
      </c>
      <c r="G21" s="318">
        <f>IF(měs_index_v!$N$6="","",SUM(měs_index_v!$C$6:$N$6))</f>
        <v>4399084.1680000005</v>
      </c>
      <c r="H21" s="318">
        <f>IF(měs_index_d!$N$6="","",SUM(měs_index_d!$C$6:$N$6))</f>
        <v>4007626.2450000001</v>
      </c>
      <c r="I21" s="319">
        <f t="shared" si="4"/>
        <v>391457.92300000042</v>
      </c>
      <c r="J21" s="320">
        <f t="shared" si="5"/>
        <v>103.63985073566815</v>
      </c>
      <c r="K21" s="321">
        <f t="shared" si="6"/>
        <v>105.4241073540029</v>
      </c>
    </row>
    <row r="22" spans="1:17" s="42" customFormat="1" ht="12.75" customHeight="1" x14ac:dyDescent="0.2">
      <c r="A22" s="64"/>
      <c r="B22" s="222"/>
      <c r="C22" s="223"/>
      <c r="D22" s="223"/>
      <c r="E22" s="223"/>
      <c r="F22" s="223"/>
      <c r="G22" s="223"/>
      <c r="H22" s="223"/>
      <c r="I22" s="223"/>
      <c r="J22" s="223"/>
      <c r="K22" s="223"/>
    </row>
    <row r="23" spans="1:17" s="42" customFormat="1" ht="12.75" customHeight="1" thickBot="1" x14ac:dyDescent="0.25">
      <c r="A23" s="65"/>
      <c r="B23" s="224"/>
      <c r="C23" s="223"/>
      <c r="D23" s="223"/>
      <c r="E23" s="223"/>
      <c r="F23" s="223"/>
      <c r="G23" s="223"/>
      <c r="H23" s="223"/>
      <c r="I23" s="223"/>
      <c r="J23" s="225"/>
      <c r="K23" s="527" t="s">
        <v>94</v>
      </c>
    </row>
    <row r="24" spans="1:17" s="42" customFormat="1" ht="12.75" customHeight="1" x14ac:dyDescent="0.2">
      <c r="A24" s="57"/>
      <c r="B24" s="186">
        <f>PopisTabulek!$A$11</f>
        <v>2017</v>
      </c>
      <c r="C24" s="187"/>
      <c r="D24" s="187"/>
      <c r="E24" s="188"/>
      <c r="F24" s="186">
        <f>PopisTabulek!$E$11</f>
        <v>2018</v>
      </c>
      <c r="G24" s="187"/>
      <c r="H24" s="187"/>
      <c r="I24" s="187"/>
      <c r="J24" s="186" t="str">
        <f>PopisTabulek!$I$11</f>
        <v>Index 18/17</v>
      </c>
      <c r="K24" s="188"/>
      <c r="Q24" s="537"/>
    </row>
    <row r="25" spans="1:17" s="42" customFormat="1" ht="12.75" customHeight="1" thickBot="1" x14ac:dyDescent="0.25">
      <c r="A25" s="58" t="s">
        <v>50</v>
      </c>
      <c r="B25" s="189" t="s">
        <v>51</v>
      </c>
      <c r="C25" s="190" t="s">
        <v>52</v>
      </c>
      <c r="D25" s="190" t="s">
        <v>53</v>
      </c>
      <c r="E25" s="226" t="s">
        <v>54</v>
      </c>
      <c r="F25" s="227" t="s">
        <v>51</v>
      </c>
      <c r="G25" s="228" t="s">
        <v>52</v>
      </c>
      <c r="H25" s="228" t="s">
        <v>53</v>
      </c>
      <c r="I25" s="229" t="s">
        <v>54</v>
      </c>
      <c r="J25" s="192" t="s">
        <v>52</v>
      </c>
      <c r="K25" s="195" t="s">
        <v>53</v>
      </c>
    </row>
    <row r="26" spans="1:17" s="42" customFormat="1" ht="12.75" customHeight="1" x14ac:dyDescent="0.2">
      <c r="A26" s="59">
        <v>1</v>
      </c>
      <c r="B26" s="196">
        <f>SUM(C26:D26)</f>
        <v>25686.968999999997</v>
      </c>
      <c r="C26" s="197">
        <f>(měs_index_v_USD!$C$7)</f>
        <v>13774.587000000001</v>
      </c>
      <c r="D26" s="197">
        <f>(měs_index_d_USD!$C$7)</f>
        <v>11912.381999999998</v>
      </c>
      <c r="E26" s="198">
        <f>C26-D26</f>
        <v>1862.2050000000036</v>
      </c>
      <c r="F26" s="196">
        <f t="shared" ref="F26" si="8">G26+H26</f>
        <v>33539.75</v>
      </c>
      <c r="G26" s="197">
        <f>(měs_index_v_USD!$C$6)</f>
        <v>17637.363000000001</v>
      </c>
      <c r="H26" s="238">
        <f>(měs_index_d_USD!$C$6)</f>
        <v>15902.386999999999</v>
      </c>
      <c r="I26" s="239">
        <f t="shared" ref="I26" si="9">G26-H26</f>
        <v>1734.9760000000024</v>
      </c>
      <c r="J26" s="200">
        <f t="shared" ref="J26" si="10">G26/C26*100</f>
        <v>128.0427718086938</v>
      </c>
      <c r="K26" s="201">
        <f t="shared" ref="K26" si="11">H26/D26*100</f>
        <v>133.49460250687059</v>
      </c>
    </row>
    <row r="27" spans="1:17" s="42" customFormat="1" ht="12.75" customHeight="1" x14ac:dyDescent="0.2">
      <c r="A27" s="60" t="s">
        <v>55</v>
      </c>
      <c r="B27" s="202">
        <f t="shared" ref="B27:B37" si="12">SUM(C27:D27)</f>
        <v>50775.932999999997</v>
      </c>
      <c r="C27" s="203">
        <f>SUM(měs_index_v_USD!$C$7:'měs_index_v_USD'!$D$7)</f>
        <v>27090.669000000002</v>
      </c>
      <c r="D27" s="203">
        <f>SUM(měs_index_d_USD!$C$7:'měs_index_d_USD'!$D$7)</f>
        <v>23685.263999999996</v>
      </c>
      <c r="E27" s="204">
        <f t="shared" ref="E27:E37" si="13">C27-D27</f>
        <v>3405.4050000000061</v>
      </c>
      <c r="F27" s="202">
        <f>IF(G27="","",G27+H27)</f>
        <v>64558.775000000001</v>
      </c>
      <c r="G27" s="203">
        <f>IF(měs_index_v_USD!$D$6="","",SUM(měs_index_v_USD!$C$6:$D$6))</f>
        <v>34100.664000000004</v>
      </c>
      <c r="H27" s="203">
        <f>IF(měs_index_d_USD!$D$6="","",SUM(měs_index_d_USD!$C$6:$D$6))</f>
        <v>30458.110999999997</v>
      </c>
      <c r="I27" s="199">
        <f>IF(G27="","",G27-H27)</f>
        <v>3642.5530000000072</v>
      </c>
      <c r="J27" s="205">
        <f>IF(G27="","",G27/C27*100)</f>
        <v>125.87604979411915</v>
      </c>
      <c r="K27" s="206">
        <f>IF(H27="","",H27/D27*100)</f>
        <v>128.59519319691773</v>
      </c>
    </row>
    <row r="28" spans="1:17" s="42" customFormat="1" ht="12.75" customHeight="1" x14ac:dyDescent="0.2">
      <c r="A28" s="61" t="s">
        <v>56</v>
      </c>
      <c r="B28" s="207">
        <f t="shared" si="12"/>
        <v>80352.432000000001</v>
      </c>
      <c r="C28" s="208">
        <f>SUM(měs_index_v_USD!$C$7:'měs_index_v_USD'!$E$7)</f>
        <v>42888.188000000002</v>
      </c>
      <c r="D28" s="208">
        <f>SUM(měs_index_d_USD!$C$7:'měs_index_d_USD'!$E$7)</f>
        <v>37464.243999999999</v>
      </c>
      <c r="E28" s="209">
        <f t="shared" si="13"/>
        <v>5423.9440000000031</v>
      </c>
      <c r="F28" s="501">
        <f>IF(G28="","",G28+H28)</f>
        <v>98425.673999999999</v>
      </c>
      <c r="G28" s="210">
        <f>IF(měs_index_v_USD!$E$6="","",SUM(měs_index_v_USD!$C$6:$E$6))</f>
        <v>52112.843000000008</v>
      </c>
      <c r="H28" s="210">
        <f>IF(měs_index_d_USD!$E$6="","",SUM(měs_index_d_USD!$C$6:$E$6))</f>
        <v>46312.830999999998</v>
      </c>
      <c r="I28" s="211">
        <f t="shared" ref="I28:I37" si="14">IF(G28="","",G28-H28)</f>
        <v>5800.0120000000097</v>
      </c>
      <c r="J28" s="212">
        <f t="shared" ref="J28:J37" si="15">IF(G28="","",G28/C28*100)</f>
        <v>121.50861444647651</v>
      </c>
      <c r="K28" s="213">
        <f t="shared" ref="K28:K37" si="16">IF(H28="","",H28/D28*100)</f>
        <v>123.61875232288151</v>
      </c>
    </row>
    <row r="29" spans="1:17" s="42" customFormat="1" ht="12.75" customHeight="1" x14ac:dyDescent="0.2">
      <c r="A29" s="60" t="s">
        <v>57</v>
      </c>
      <c r="B29" s="202">
        <f t="shared" si="12"/>
        <v>105532.296</v>
      </c>
      <c r="C29" s="203">
        <f>SUM(měs_index_v_USD!$C$7:'měs_index_v_USD'!$F$7)</f>
        <v>56193.472000000002</v>
      </c>
      <c r="D29" s="203">
        <f>SUM(měs_index_d_USD!$C$7:'měs_index_d_USD'!$F$7)</f>
        <v>49338.824000000001</v>
      </c>
      <c r="E29" s="204">
        <f t="shared" si="13"/>
        <v>6854.648000000001</v>
      </c>
      <c r="F29" s="202">
        <f t="shared" ref="F29:F37" si="17">IF(G29="","",G29+H29)</f>
        <v>130806.10000000002</v>
      </c>
      <c r="G29" s="214">
        <f>IF(měs_index_v_USD!$F$6="","",SUM(měs_index_v_USD!$C$6:$F$6))</f>
        <v>69282.63400000002</v>
      </c>
      <c r="H29" s="214">
        <f>IF(měs_index_d_USD!$F$6="","",SUM(měs_index_d_USD!$C$6:$F$6))</f>
        <v>61523.466</v>
      </c>
      <c r="I29" s="215">
        <f t="shared" si="14"/>
        <v>7759.1680000000197</v>
      </c>
      <c r="J29" s="216">
        <f t="shared" si="15"/>
        <v>123.29302948214345</v>
      </c>
      <c r="K29" s="217">
        <f t="shared" si="16"/>
        <v>124.6958500672817</v>
      </c>
    </row>
    <row r="30" spans="1:17" s="42" customFormat="1" ht="12.75" customHeight="1" x14ac:dyDescent="0.2">
      <c r="A30" s="60" t="s">
        <v>58</v>
      </c>
      <c r="B30" s="202">
        <f t="shared" si="12"/>
        <v>134718.51999999999</v>
      </c>
      <c r="C30" s="203">
        <f>SUM(měs_index_v_USD!$C$7:'měs_index_v_USD'!$G$7)</f>
        <v>71610.06</v>
      </c>
      <c r="D30" s="203">
        <f>SUM(měs_index_d_USD!$C$7:'měs_index_d_USD'!$G$7)</f>
        <v>63108.46</v>
      </c>
      <c r="E30" s="204">
        <f t="shared" si="13"/>
        <v>8501.5999999999985</v>
      </c>
      <c r="F30" s="202">
        <f t="shared" si="17"/>
        <v>163012.13</v>
      </c>
      <c r="G30" s="214">
        <f>IF(měs_index_v_USD!$G$6="","",SUM(měs_index_v_USD!$C$6:$G$6))</f>
        <v>86018.131000000023</v>
      </c>
      <c r="H30" s="214">
        <f>IF(měs_index_d_USD!$G$6="","",SUM(měs_index_d_USD!$C$6:$G$6))</f>
        <v>76993.998999999996</v>
      </c>
      <c r="I30" s="215">
        <f t="shared" si="14"/>
        <v>9024.1320000000269</v>
      </c>
      <c r="J30" s="216">
        <f t="shared" si="15"/>
        <v>120.1201772488391</v>
      </c>
      <c r="K30" s="217">
        <f t="shared" si="16"/>
        <v>122.00265859759531</v>
      </c>
    </row>
    <row r="31" spans="1:17" s="42" customFormat="1" ht="12.75" customHeight="1" x14ac:dyDescent="0.2">
      <c r="A31" s="61" t="s">
        <v>59</v>
      </c>
      <c r="B31" s="207">
        <f t="shared" si="12"/>
        <v>164481.06299999999</v>
      </c>
      <c r="C31" s="208">
        <f>SUM(měs_index_v_USD!$C$7:'měs_index_v_USD'!$H$7)</f>
        <v>87471.212</v>
      </c>
      <c r="D31" s="208">
        <f>SUM(měs_index_d_USD!$C$7:'měs_index_d_USD'!$H$7)</f>
        <v>77009.850999999995</v>
      </c>
      <c r="E31" s="209">
        <f t="shared" si="13"/>
        <v>10461.361000000004</v>
      </c>
      <c r="F31" s="501">
        <f t="shared" si="17"/>
        <v>195555.141</v>
      </c>
      <c r="G31" s="210">
        <f>IF(měs_index_v_USD!$H$6="","",SUM(měs_index_v_USD!$C$6:$H$6))</f>
        <v>103107.41600000003</v>
      </c>
      <c r="H31" s="210">
        <f>IF(měs_index_d_USD!$H$6="","",SUM(měs_index_d_USD!$C$6:$H$6))</f>
        <v>92447.724999999991</v>
      </c>
      <c r="I31" s="211">
        <f t="shared" si="14"/>
        <v>10659.691000000035</v>
      </c>
      <c r="J31" s="212">
        <f t="shared" si="15"/>
        <v>117.87582867835422</v>
      </c>
      <c r="K31" s="213">
        <f t="shared" si="16"/>
        <v>120.04662234705532</v>
      </c>
    </row>
    <row r="32" spans="1:17" s="42" customFormat="1" ht="12.75" customHeight="1" x14ac:dyDescent="0.2">
      <c r="A32" s="60" t="s">
        <v>60</v>
      </c>
      <c r="B32" s="202">
        <f t="shared" si="12"/>
        <v>190134.55900000001</v>
      </c>
      <c r="C32" s="203">
        <f>SUM(měs_index_v_USD!$C$7:'měs_index_v_USD'!$I$7)</f>
        <v>100724.27899999999</v>
      </c>
      <c r="D32" s="203">
        <f>SUM(měs_index_d_USD!$C$7:'měs_index_d_USD'!$I$7)</f>
        <v>89410.28</v>
      </c>
      <c r="E32" s="204">
        <f t="shared" si="13"/>
        <v>11313.998999999996</v>
      </c>
      <c r="F32" s="202">
        <f t="shared" si="17"/>
        <v>224999.24400000001</v>
      </c>
      <c r="G32" s="214">
        <f>IF(měs_index_v_USD!$I$6="","",SUM(měs_index_v_USD!$C$6:$I$6))</f>
        <v>118086.76600000003</v>
      </c>
      <c r="H32" s="214">
        <f>IF(měs_index_d_USD!$I$6="","",SUM(měs_index_d_USD!$C$6:$I$6))</f>
        <v>106912.47799999999</v>
      </c>
      <c r="I32" s="215">
        <f t="shared" si="14"/>
        <v>11174.288000000044</v>
      </c>
      <c r="J32" s="216">
        <f t="shared" si="15"/>
        <v>117.23763840493714</v>
      </c>
      <c r="K32" s="217">
        <f t="shared" si="16"/>
        <v>119.57515176107265</v>
      </c>
    </row>
    <row r="33" spans="1:11" s="42" customFormat="1" ht="12.75" customHeight="1" x14ac:dyDescent="0.2">
      <c r="A33" s="60" t="s">
        <v>61</v>
      </c>
      <c r="B33" s="202">
        <f t="shared" si="12"/>
        <v>219037.10800000001</v>
      </c>
      <c r="C33" s="203">
        <f>SUM(měs_index_v_USD!$C$7:'měs_index_v_USD'!$J$7)</f>
        <v>115779.51299999999</v>
      </c>
      <c r="D33" s="203">
        <f>SUM(měs_index_d_USD!$C$7:'měs_index_d_USD'!$J$7)</f>
        <v>103257.595</v>
      </c>
      <c r="E33" s="204">
        <f t="shared" si="13"/>
        <v>12521.917999999991</v>
      </c>
      <c r="F33" s="202">
        <f t="shared" si="17"/>
        <v>255187.63100000002</v>
      </c>
      <c r="G33" s="214">
        <f>IF(měs_index_v_USD!$J$6="","",SUM(měs_index_v_USD!$C$6:$J$6))</f>
        <v>133490.48400000003</v>
      </c>
      <c r="H33" s="214">
        <f>IF(měs_index_d_USD!$J$6="","",SUM(měs_index_d_USD!$C$6:$J$6))</f>
        <v>121697.147</v>
      </c>
      <c r="I33" s="215">
        <f t="shared" si="14"/>
        <v>11793.337000000029</v>
      </c>
      <c r="J33" s="216">
        <f t="shared" si="15"/>
        <v>115.29715451471974</v>
      </c>
      <c r="K33" s="217">
        <f t="shared" si="16"/>
        <v>117.85781665745749</v>
      </c>
    </row>
    <row r="34" spans="1:11" s="42" customFormat="1" ht="12.75" customHeight="1" x14ac:dyDescent="0.2">
      <c r="A34" s="61" t="s">
        <v>62</v>
      </c>
      <c r="B34" s="207">
        <f t="shared" si="12"/>
        <v>250269.86499999999</v>
      </c>
      <c r="C34" s="208">
        <f>SUM(měs_index_v_USD!$C$7:'měs_index_v_USD'!$K$7)</f>
        <v>132373.24099999998</v>
      </c>
      <c r="D34" s="208">
        <f>SUM(měs_index_d_USD!$C$7:'měs_index_d_USD'!$K$7)</f>
        <v>117896.624</v>
      </c>
      <c r="E34" s="209">
        <f t="shared" si="13"/>
        <v>14476.616999999984</v>
      </c>
      <c r="F34" s="501">
        <f t="shared" si="17"/>
        <v>287142.77500000002</v>
      </c>
      <c r="G34" s="210">
        <f>IF(měs_index_v_USD!$K$6="","",SUM(měs_index_v_USD!$C$6:$K$6))</f>
        <v>150345.94600000003</v>
      </c>
      <c r="H34" s="210">
        <f>IF(měs_index_d_USD!$K$6="","",SUM(měs_index_d_USD!$C$6:$K$6))</f>
        <v>136796.829</v>
      </c>
      <c r="I34" s="211">
        <f t="shared" si="14"/>
        <v>13549.117000000027</v>
      </c>
      <c r="J34" s="212">
        <f t="shared" si="15"/>
        <v>113.57729467392888</v>
      </c>
      <c r="K34" s="213">
        <f t="shared" si="16"/>
        <v>116.03116727074389</v>
      </c>
    </row>
    <row r="35" spans="1:11" s="42" customFormat="1" ht="12.75" customHeight="1" x14ac:dyDescent="0.2">
      <c r="A35" s="60" t="s">
        <v>63</v>
      </c>
      <c r="B35" s="202">
        <f t="shared" si="12"/>
        <v>284259.75299999997</v>
      </c>
      <c r="C35" s="203">
        <f>SUM(měs_index_v_USD!$C$7:'měs_index_v_USD'!$L$7)</f>
        <v>150140.37399999998</v>
      </c>
      <c r="D35" s="203">
        <f>SUM(měs_index_d_USD!$C$7:'měs_index_d_USD'!$L$7)</f>
        <v>134119.37899999999</v>
      </c>
      <c r="E35" s="204">
        <f t="shared" si="13"/>
        <v>16020.994999999995</v>
      </c>
      <c r="F35" s="202">
        <f t="shared" si="17"/>
        <v>324173.88</v>
      </c>
      <c r="G35" s="214">
        <f>IF(měs_index_v_USD!$L$6="","",SUM(měs_index_v_USD!$C$6:$L$6))</f>
        <v>169652.01100000003</v>
      </c>
      <c r="H35" s="214">
        <f>IF(měs_index_d_USD!$L$6="","",SUM(měs_index_d_USD!$C$6:$L$6))</f>
        <v>154521.86900000001</v>
      </c>
      <c r="I35" s="215">
        <f t="shared" si="14"/>
        <v>15130.142000000022</v>
      </c>
      <c r="J35" s="216">
        <f t="shared" si="15"/>
        <v>112.99559637436367</v>
      </c>
      <c r="K35" s="217">
        <f t="shared" si="16"/>
        <v>115.21218645069928</v>
      </c>
    </row>
    <row r="36" spans="1:11" s="42" customFormat="1" ht="12.75" customHeight="1" x14ac:dyDescent="0.2">
      <c r="A36" s="60" t="s">
        <v>64</v>
      </c>
      <c r="B36" s="202">
        <f t="shared" si="12"/>
        <v>317977.95799999998</v>
      </c>
      <c r="C36" s="203">
        <f>SUM(měs_index_v_USD!$C$7:'měs_index_v_USD'!$M$7)</f>
        <v>167930.25599999996</v>
      </c>
      <c r="D36" s="203">
        <f>SUM(měs_index_d_USD!$C$7:'měs_index_d_USD'!$M$7)</f>
        <v>150047.70199999999</v>
      </c>
      <c r="E36" s="204">
        <f t="shared" si="13"/>
        <v>17882.553999999975</v>
      </c>
      <c r="F36" s="202">
        <f t="shared" si="17"/>
        <v>359939.29100000003</v>
      </c>
      <c r="G36" s="214">
        <f>IF(měs_index_v_USD!$M$6="","",SUM(měs_index_v_USD!$C$6:$M$6))</f>
        <v>188612.25900000002</v>
      </c>
      <c r="H36" s="214">
        <f>IF(měs_index_d_USD!$M$6="","",SUM(měs_index_d_USD!$C$6:$M$6))</f>
        <v>171327.03200000001</v>
      </c>
      <c r="I36" s="215">
        <f t="shared" si="14"/>
        <v>17285.227000000014</v>
      </c>
      <c r="J36" s="216">
        <f t="shared" si="15"/>
        <v>112.31582889982616</v>
      </c>
      <c r="K36" s="217">
        <f t="shared" si="16"/>
        <v>114.18171002712192</v>
      </c>
    </row>
    <row r="37" spans="1:11" s="63" customFormat="1" ht="12.75" customHeight="1" thickBot="1" x14ac:dyDescent="0.25">
      <c r="A37" s="62" t="s">
        <v>65</v>
      </c>
      <c r="B37" s="219">
        <f t="shared" si="12"/>
        <v>345610.00599999994</v>
      </c>
      <c r="C37" s="220">
        <f>SUM(měs_index_v_USD!$C$7:'měs_index_v_USD'!$N$7)</f>
        <v>182235.88899999997</v>
      </c>
      <c r="D37" s="220">
        <f>SUM(měs_index_d_USD!$C$7:'měs_index_d_USD'!$N$7)</f>
        <v>163374.117</v>
      </c>
      <c r="E37" s="221">
        <f t="shared" si="13"/>
        <v>18861.771999999968</v>
      </c>
      <c r="F37" s="317">
        <f t="shared" si="17"/>
        <v>386932.39199999999</v>
      </c>
      <c r="G37" s="318">
        <f>IF(měs_index_v_USD!$N$6="","",SUM(měs_index_v_USD!$C$6:$N$6))</f>
        <v>202531.29700000002</v>
      </c>
      <c r="H37" s="318">
        <f>IF(měs_index_d_USD!$N$6="","",SUM(měs_index_d_USD!$C$6:$N$6))</f>
        <v>184401.095</v>
      </c>
      <c r="I37" s="319">
        <f t="shared" si="14"/>
        <v>18130.202000000019</v>
      </c>
      <c r="J37" s="320">
        <f t="shared" si="15"/>
        <v>111.13688862900108</v>
      </c>
      <c r="K37" s="321">
        <f t="shared" si="16"/>
        <v>112.8704463020908</v>
      </c>
    </row>
    <row r="38" spans="1:11" s="42" customFormat="1" ht="12.75" customHeight="1" x14ac:dyDescent="0.2">
      <c r="A38" s="66"/>
      <c r="B38" s="218"/>
      <c r="C38" s="230"/>
      <c r="D38" s="230"/>
      <c r="E38" s="218"/>
      <c r="F38" s="218"/>
      <c r="G38" s="230"/>
      <c r="H38" s="230"/>
      <c r="I38" s="218"/>
      <c r="J38" s="231"/>
      <c r="K38" s="231"/>
    </row>
    <row r="39" spans="1:11" s="42" customFormat="1" ht="12.75" customHeight="1" thickBot="1" x14ac:dyDescent="0.25">
      <c r="A39" s="66"/>
      <c r="B39" s="218"/>
      <c r="C39" s="230"/>
      <c r="D39" s="230"/>
      <c r="E39" s="218"/>
      <c r="F39" s="218"/>
      <c r="G39" s="230"/>
      <c r="H39" s="230"/>
      <c r="I39" s="218"/>
      <c r="J39" s="1048" t="s">
        <v>95</v>
      </c>
      <c r="K39" s="1048"/>
    </row>
    <row r="40" spans="1:11" s="42" customFormat="1" ht="12.75" customHeight="1" x14ac:dyDescent="0.2">
      <c r="A40" s="57"/>
      <c r="B40" s="186">
        <f>PopisTabulek!$A$11</f>
        <v>2017</v>
      </c>
      <c r="C40" s="187"/>
      <c r="D40" s="187"/>
      <c r="E40" s="188"/>
      <c r="F40" s="186">
        <f>PopisTabulek!$E$11</f>
        <v>2018</v>
      </c>
      <c r="G40" s="187"/>
      <c r="H40" s="187"/>
      <c r="I40" s="187"/>
      <c r="J40" s="186" t="str">
        <f>PopisTabulek!$I$11</f>
        <v>Index 18/17</v>
      </c>
      <c r="K40" s="188"/>
    </row>
    <row r="41" spans="1:11" s="42" customFormat="1" ht="12.75" customHeight="1" thickBot="1" x14ac:dyDescent="0.25">
      <c r="A41" s="58" t="s">
        <v>50</v>
      </c>
      <c r="B41" s="232" t="s">
        <v>51</v>
      </c>
      <c r="C41" s="233" t="s">
        <v>52</v>
      </c>
      <c r="D41" s="233" t="s">
        <v>53</v>
      </c>
      <c r="E41" s="234" t="s">
        <v>54</v>
      </c>
      <c r="F41" s="235" t="s">
        <v>51</v>
      </c>
      <c r="G41" s="233" t="s">
        <v>52</v>
      </c>
      <c r="H41" s="233" t="s">
        <v>53</v>
      </c>
      <c r="I41" s="236" t="s">
        <v>54</v>
      </c>
      <c r="J41" s="233" t="s">
        <v>52</v>
      </c>
      <c r="K41" s="236" t="s">
        <v>53</v>
      </c>
    </row>
    <row r="42" spans="1:11" s="42" customFormat="1" ht="12.75" customHeight="1" x14ac:dyDescent="0.2">
      <c r="A42" s="67">
        <v>1</v>
      </c>
      <c r="B42" s="237">
        <f>SUM(C42:D42)</f>
        <v>24201.080999999998</v>
      </c>
      <c r="C42" s="238">
        <f>(měs_index_v_EUR!$C$7)</f>
        <v>12977.782000000001</v>
      </c>
      <c r="D42" s="238">
        <f>(měs_index_d_EUR!$C$7)</f>
        <v>11223.298999999999</v>
      </c>
      <c r="E42" s="198">
        <f>C42-D42</f>
        <v>1754.483000000002</v>
      </c>
      <c r="F42" s="196">
        <f t="shared" ref="F42" si="18">G42+H42</f>
        <v>27499.118000000002</v>
      </c>
      <c r="G42" s="238">
        <f>(měs_index_v_EUR!$C$6)</f>
        <v>14460.808999999999</v>
      </c>
      <c r="H42" s="238">
        <f>(měs_index_d_EUR!$C$6)</f>
        <v>13038.309000000001</v>
      </c>
      <c r="I42" s="239">
        <f t="shared" ref="I42" si="19">G42-H42</f>
        <v>1422.4999999999982</v>
      </c>
      <c r="J42" s="200">
        <f t="shared" ref="J42" si="20">G42/C42*100</f>
        <v>111.42743035751408</v>
      </c>
      <c r="K42" s="201">
        <f t="shared" ref="K42" si="21">H42/D42*100</f>
        <v>116.17180474297267</v>
      </c>
    </row>
    <row r="43" spans="1:11" s="42" customFormat="1" ht="12.75" customHeight="1" x14ac:dyDescent="0.2">
      <c r="A43" s="60" t="s">
        <v>55</v>
      </c>
      <c r="B43" s="240">
        <f t="shared" ref="B43:B53" si="22">SUM(C43:D43)</f>
        <v>47776.536999999997</v>
      </c>
      <c r="C43" s="241">
        <f>SUM(měs_index_v_EUR!$C$7:'měs_index_v_EUR'!$D$7)</f>
        <v>25490.562000000002</v>
      </c>
      <c r="D43" s="241">
        <f>SUM(měs_index_d_EUR!$C$7:'měs_index_d_EUR'!$D$7)</f>
        <v>22285.974999999999</v>
      </c>
      <c r="E43" s="204">
        <f t="shared" ref="E43:E53" si="23">C43-D43</f>
        <v>3204.5870000000032</v>
      </c>
      <c r="F43" s="202">
        <f>IF(G43="","",G43+H43)</f>
        <v>52621.600000000006</v>
      </c>
      <c r="G43" s="203">
        <f>IF(měs_index_v_EUR!$D$6="","",SUM(měs_index_v_EUR!$C$6:$D$6))</f>
        <v>27794.529000000002</v>
      </c>
      <c r="H43" s="203">
        <f>IF(měs_index_d_EUR!$D$6="","",SUM(měs_index_d_EUR!$C$6:$D$6))</f>
        <v>24827.071000000004</v>
      </c>
      <c r="I43" s="199">
        <f>IF(G43="","",G43-H43)</f>
        <v>2967.4579999999987</v>
      </c>
      <c r="J43" s="205">
        <f>IF(G43="","",G43/C43*100)</f>
        <v>109.03851001794311</v>
      </c>
      <c r="K43" s="206">
        <f>IF(H43="","",H43/D43*100)</f>
        <v>111.40222045479278</v>
      </c>
    </row>
    <row r="44" spans="1:11" s="42" customFormat="1" ht="12.75" customHeight="1" x14ac:dyDescent="0.2">
      <c r="A44" s="61" t="s">
        <v>56</v>
      </c>
      <c r="B44" s="242">
        <f t="shared" si="22"/>
        <v>75461.542000000001</v>
      </c>
      <c r="C44" s="243">
        <f>SUM(měs_index_v_EUR!$C$7:'měs_index_v_EUR'!$E$7)</f>
        <v>40277.788</v>
      </c>
      <c r="D44" s="243">
        <f>SUM(měs_index_d_EUR!$C$7:'měs_index_d_EUR'!$E$7)</f>
        <v>35183.754000000001</v>
      </c>
      <c r="E44" s="209">
        <f t="shared" si="23"/>
        <v>5094.0339999999997</v>
      </c>
      <c r="F44" s="501">
        <f>IF(G44="","",G44+H44)</f>
        <v>80077.108999999997</v>
      </c>
      <c r="G44" s="210">
        <f>IF(měs_index_v_EUR!$E$6="","",SUM(měs_index_v_EUR!$C$6:$E$6))</f>
        <v>42396.798000000003</v>
      </c>
      <c r="H44" s="210">
        <f>IF(měs_index_d_EUR!$E$6="","",SUM(měs_index_d_EUR!$C$6:$E$6))</f>
        <v>37680.311000000002</v>
      </c>
      <c r="I44" s="211">
        <f t="shared" ref="I44:I53" si="24">IF(G44="","",G44-H44)</f>
        <v>4716.487000000001</v>
      </c>
      <c r="J44" s="212">
        <f t="shared" ref="J44:J53" si="25">IF(G44="","",G44/C44*100)</f>
        <v>105.26098900962486</v>
      </c>
      <c r="K44" s="213">
        <f t="shared" ref="K44:K53" si="26">IF(H44="","",H44/D44*100)</f>
        <v>107.09576641537456</v>
      </c>
    </row>
    <row r="45" spans="1:11" s="42" customFormat="1" ht="12.75" customHeight="1" x14ac:dyDescent="0.2">
      <c r="A45" s="60" t="s">
        <v>57</v>
      </c>
      <c r="B45" s="240">
        <f t="shared" si="22"/>
        <v>98947.978000000003</v>
      </c>
      <c r="C45" s="241">
        <f>SUM(měs_index_v_EUR!$C$7:'měs_index_v_EUR'!$F$7)</f>
        <v>52688.248</v>
      </c>
      <c r="D45" s="241">
        <f>SUM(měs_index_d_EUR!$C$7:'měs_index_d_EUR'!$F$7)</f>
        <v>46259.73</v>
      </c>
      <c r="E45" s="204">
        <f t="shared" si="23"/>
        <v>6428.5179999999964</v>
      </c>
      <c r="F45" s="202">
        <f t="shared" ref="F45:F53" si="27">IF(G45="","",G45+H45)</f>
        <v>106457.378</v>
      </c>
      <c r="G45" s="214">
        <f>IF(měs_index_v_EUR!$F$6="","",SUM(měs_index_v_EUR!$C$6:$F$6))</f>
        <v>56384.993000000002</v>
      </c>
      <c r="H45" s="214">
        <f>IF(měs_index_d_EUR!$F$6="","",SUM(měs_index_d_EUR!$C$6:$F$6))</f>
        <v>50072.385000000002</v>
      </c>
      <c r="I45" s="215">
        <f t="shared" si="24"/>
        <v>6312.6080000000002</v>
      </c>
      <c r="J45" s="216">
        <f t="shared" si="25"/>
        <v>107.01626100757802</v>
      </c>
      <c r="K45" s="217">
        <f t="shared" si="26"/>
        <v>108.2418444725034</v>
      </c>
    </row>
    <row r="46" spans="1:11" s="42" customFormat="1" ht="12.75" customHeight="1" x14ac:dyDescent="0.2">
      <c r="A46" s="60" t="s">
        <v>58</v>
      </c>
      <c r="B46" s="240">
        <f t="shared" si="22"/>
        <v>125335.78</v>
      </c>
      <c r="C46" s="241">
        <f>SUM(měs_index_v_EUR!$C$7:'měs_index_v_EUR'!$G$7)</f>
        <v>66626.668999999994</v>
      </c>
      <c r="D46" s="241">
        <f>SUM(měs_index_d_EUR!$C$7:'měs_index_d_EUR'!$G$7)</f>
        <v>58709.111000000004</v>
      </c>
      <c r="E46" s="204">
        <f t="shared" si="23"/>
        <v>7917.55799999999</v>
      </c>
      <c r="F46" s="202">
        <f t="shared" si="27"/>
        <v>133732.78700000001</v>
      </c>
      <c r="G46" s="214">
        <f>IF(měs_index_v_EUR!$G$6="","",SUM(měs_index_v_EUR!$C$6:$G$6))</f>
        <v>70558.349000000002</v>
      </c>
      <c r="H46" s="214">
        <f>IF(měs_index_d_EUR!$G$6="","",SUM(měs_index_d_EUR!$C$6:$G$6))</f>
        <v>63174.438000000002</v>
      </c>
      <c r="I46" s="215">
        <f t="shared" si="24"/>
        <v>7383.9110000000001</v>
      </c>
      <c r="J46" s="216">
        <f t="shared" si="25"/>
        <v>105.90106042972074</v>
      </c>
      <c r="K46" s="217">
        <f t="shared" si="26"/>
        <v>107.60585013797943</v>
      </c>
    </row>
    <row r="47" spans="1:11" s="42" customFormat="1" ht="12.75" customHeight="1" x14ac:dyDescent="0.2">
      <c r="A47" s="61" t="s">
        <v>59</v>
      </c>
      <c r="B47" s="242">
        <f t="shared" si="22"/>
        <v>151841.36199999999</v>
      </c>
      <c r="C47" s="243">
        <f>SUM(měs_index_v_EUR!$C$7:'měs_index_v_EUR'!$H$7)</f>
        <v>80752.11099999999</v>
      </c>
      <c r="D47" s="243">
        <f>SUM(měs_index_d_EUR!$C$7:'měs_index_d_EUR'!$H$7)</f>
        <v>71089.251000000004</v>
      </c>
      <c r="E47" s="209">
        <f t="shared" si="23"/>
        <v>9662.859999999986</v>
      </c>
      <c r="F47" s="501">
        <f t="shared" si="27"/>
        <v>161600.82699999999</v>
      </c>
      <c r="G47" s="210">
        <f>IF(měs_index_v_EUR!$H$6="","",SUM(měs_index_v_EUR!$C$6:$H$6))</f>
        <v>85192.668999999994</v>
      </c>
      <c r="H47" s="210">
        <f>IF(měs_index_d_EUR!$H$6="","",SUM(měs_index_d_EUR!$C$6:$H$6))</f>
        <v>76408.157999999996</v>
      </c>
      <c r="I47" s="211">
        <f t="shared" si="24"/>
        <v>8784.5109999999986</v>
      </c>
      <c r="J47" s="212">
        <f t="shared" si="25"/>
        <v>105.49899927693531</v>
      </c>
      <c r="K47" s="213">
        <f t="shared" si="26"/>
        <v>107.48201299799879</v>
      </c>
    </row>
    <row r="48" spans="1:11" s="42" customFormat="1" ht="12.75" customHeight="1" x14ac:dyDescent="0.2">
      <c r="A48" s="60" t="s">
        <v>60</v>
      </c>
      <c r="B48" s="240">
        <f t="shared" si="22"/>
        <v>174098.52899999998</v>
      </c>
      <c r="C48" s="241">
        <f>SUM(měs_index_v_EUR!$C$7:'měs_index_v_EUR'!$I$7)</f>
        <v>92250.571999999986</v>
      </c>
      <c r="D48" s="241">
        <f>SUM(měs_index_d_EUR!$C$7:'měs_index_d_EUR'!$I$7)</f>
        <v>81847.957000000009</v>
      </c>
      <c r="E48" s="204">
        <f t="shared" si="23"/>
        <v>10402.614999999976</v>
      </c>
      <c r="F48" s="202">
        <f t="shared" si="27"/>
        <v>186805.25899999999</v>
      </c>
      <c r="G48" s="214">
        <f>IF(měs_index_v_EUR!$I$6="","",SUM(měs_index_v_EUR!$C$6:$I$6))</f>
        <v>98015.134999999995</v>
      </c>
      <c r="H48" s="214">
        <f>IF(měs_index_d_EUR!$I$6="","",SUM(měs_index_d_EUR!$C$6:$I$6))</f>
        <v>88790.123999999996</v>
      </c>
      <c r="I48" s="215">
        <f t="shared" si="24"/>
        <v>9225.0109999999986</v>
      </c>
      <c r="J48" s="216">
        <f t="shared" si="25"/>
        <v>106.24881003447871</v>
      </c>
      <c r="K48" s="217">
        <f t="shared" si="26"/>
        <v>108.48178409633363</v>
      </c>
    </row>
    <row r="49" spans="1:11" s="42" customFormat="1" ht="12.75" customHeight="1" x14ac:dyDescent="0.2">
      <c r="A49" s="60" t="s">
        <v>61</v>
      </c>
      <c r="B49" s="240">
        <f t="shared" si="22"/>
        <v>198579.49</v>
      </c>
      <c r="C49" s="241">
        <f>SUM(měs_index_v_EUR!$C$7:'měs_index_v_EUR'!$J$7)</f>
        <v>105002.61799999999</v>
      </c>
      <c r="D49" s="241">
        <f>SUM(měs_index_d_EUR!$C$7:'měs_index_d_EUR'!$J$7)</f>
        <v>93576.872000000003</v>
      </c>
      <c r="E49" s="204">
        <f t="shared" si="23"/>
        <v>11425.745999999985</v>
      </c>
      <c r="F49" s="202">
        <f t="shared" si="27"/>
        <v>212947.84</v>
      </c>
      <c r="G49" s="214">
        <f>IF(měs_index_v_EUR!$J$6="","",SUM(měs_index_v_EUR!$C$6:$J$6))</f>
        <v>111354.46799999999</v>
      </c>
      <c r="H49" s="214">
        <f>IF(měs_index_d_EUR!$J$6="","",SUM(měs_index_d_EUR!$C$6:$J$6))</f>
        <v>101593.372</v>
      </c>
      <c r="I49" s="215">
        <f t="shared" si="24"/>
        <v>9761.0959999999905</v>
      </c>
      <c r="J49" s="216">
        <f t="shared" si="25"/>
        <v>106.04923012490985</v>
      </c>
      <c r="K49" s="217">
        <f t="shared" si="26"/>
        <v>108.56675354568381</v>
      </c>
    </row>
    <row r="50" spans="1:11" s="42" customFormat="1" ht="12.75" customHeight="1" x14ac:dyDescent="0.2">
      <c r="A50" s="61" t="s">
        <v>62</v>
      </c>
      <c r="B50" s="242">
        <f t="shared" si="22"/>
        <v>224776.674</v>
      </c>
      <c r="C50" s="243">
        <f>SUM(měs_index_v_EUR!$C$7:'měs_index_v_EUR'!$K$7)</f>
        <v>118920.98499999999</v>
      </c>
      <c r="D50" s="243">
        <f>SUM(měs_index_d_EUR!$C$7:'měs_index_d_EUR'!$K$7)</f>
        <v>105855.689</v>
      </c>
      <c r="E50" s="209">
        <f t="shared" si="23"/>
        <v>13065.295999999988</v>
      </c>
      <c r="F50" s="501">
        <f t="shared" si="27"/>
        <v>240348.30099999998</v>
      </c>
      <c r="G50" s="210">
        <f>IF(měs_index_v_EUR!$K$6="","",SUM(měs_index_v_EUR!$C$6:$K$6))</f>
        <v>125807.45899999999</v>
      </c>
      <c r="H50" s="210">
        <f>IF(měs_index_d_EUR!$K$6="","",SUM(měs_index_d_EUR!$C$6:$K$6))</f>
        <v>114540.842</v>
      </c>
      <c r="I50" s="211">
        <f t="shared" si="24"/>
        <v>11266.616999999984</v>
      </c>
      <c r="J50" s="212">
        <f t="shared" si="25"/>
        <v>105.79079798237461</v>
      </c>
      <c r="K50" s="213">
        <f t="shared" si="26"/>
        <v>108.2047106603784</v>
      </c>
    </row>
    <row r="51" spans="1:11" s="42" customFormat="1" ht="12.75" customHeight="1" x14ac:dyDescent="0.2">
      <c r="A51" s="60" t="s">
        <v>63</v>
      </c>
      <c r="B51" s="240">
        <f t="shared" si="22"/>
        <v>253692.81299999997</v>
      </c>
      <c r="C51" s="241">
        <f>SUM(měs_index_v_EUR!$C$7:'měs_index_v_EUR'!$L$7)</f>
        <v>134035.97699999998</v>
      </c>
      <c r="D51" s="241">
        <f>SUM(měs_index_d_EUR!$C$7:'měs_index_d_EUR'!$L$7)</f>
        <v>119656.836</v>
      </c>
      <c r="E51" s="204">
        <f t="shared" si="23"/>
        <v>14379.140999999989</v>
      </c>
      <c r="F51" s="202">
        <f t="shared" si="27"/>
        <v>272598.837</v>
      </c>
      <c r="G51" s="214">
        <f>IF(měs_index_v_EUR!$L$6="","",SUM(měs_index_v_EUR!$C$6:$L$6))</f>
        <v>142621.18799999999</v>
      </c>
      <c r="H51" s="214">
        <f>IF(měs_index_d_EUR!$L$6="","",SUM(měs_index_d_EUR!$C$6:$L$6))</f>
        <v>129977.649</v>
      </c>
      <c r="I51" s="215">
        <f t="shared" si="24"/>
        <v>12643.53899999999</v>
      </c>
      <c r="J51" s="216">
        <f t="shared" si="25"/>
        <v>106.4051541922957</v>
      </c>
      <c r="K51" s="217">
        <f t="shared" si="26"/>
        <v>108.62534339450526</v>
      </c>
    </row>
    <row r="52" spans="1:11" s="42" customFormat="1" ht="12.75" customHeight="1" x14ac:dyDescent="0.2">
      <c r="A52" s="60" t="s">
        <v>64</v>
      </c>
      <c r="B52" s="240">
        <f t="shared" si="22"/>
        <v>282429.07799999998</v>
      </c>
      <c r="C52" s="241">
        <f>SUM(měs_index_v_EUR!$C$7:'měs_index_v_EUR'!$M$7)</f>
        <v>149197.36499999999</v>
      </c>
      <c r="D52" s="241">
        <f>SUM(měs_index_d_EUR!$C$7:'měs_index_d_EUR'!$M$7)</f>
        <v>133231.71299999999</v>
      </c>
      <c r="E52" s="204">
        <f t="shared" si="23"/>
        <v>15965.652000000002</v>
      </c>
      <c r="F52" s="202">
        <f t="shared" si="27"/>
        <v>304064.23600000003</v>
      </c>
      <c r="G52" s="214">
        <f>IF(měs_index_v_EUR!$M$6="","",SUM(měs_index_v_EUR!$C$6:$M$6))</f>
        <v>159301.88</v>
      </c>
      <c r="H52" s="214">
        <f>IF(měs_index_d_EUR!$M$6="","",SUM(měs_index_d_EUR!$C$6:$M$6))</f>
        <v>144762.356</v>
      </c>
      <c r="I52" s="215">
        <f t="shared" si="24"/>
        <v>14539.524000000005</v>
      </c>
      <c r="J52" s="216">
        <f t="shared" si="25"/>
        <v>106.77258274635079</v>
      </c>
      <c r="K52" s="217">
        <f t="shared" si="26"/>
        <v>108.6545783585324</v>
      </c>
    </row>
    <row r="53" spans="1:11" s="63" customFormat="1" ht="12.75" customHeight="1" thickBot="1" x14ac:dyDescent="0.25">
      <c r="A53" s="62" t="s">
        <v>65</v>
      </c>
      <c r="B53" s="244">
        <f t="shared" si="22"/>
        <v>305774.15599999996</v>
      </c>
      <c r="C53" s="245">
        <f>SUM(měs_index_v_EUR!$C$7:'měs_index_v_EUR'!$N$7)</f>
        <v>161283.55299999999</v>
      </c>
      <c r="D53" s="245">
        <f>SUM(měs_index_d_EUR!$C$7:'měs_index_d_EUR'!$N$7)</f>
        <v>144490.603</v>
      </c>
      <c r="E53" s="221">
        <f t="shared" si="23"/>
        <v>16792.949999999983</v>
      </c>
      <c r="F53" s="317">
        <f t="shared" si="27"/>
        <v>327779.08</v>
      </c>
      <c r="G53" s="318">
        <f>IF(měs_index_v_EUR!$N$6="","",SUM(měs_index_v_EUR!$C$6:$N$6))</f>
        <v>171530.48</v>
      </c>
      <c r="H53" s="318">
        <f>IF(měs_index_d_EUR!$N$6="","",SUM(měs_index_d_EUR!$C$6:$N$6))</f>
        <v>156248.6</v>
      </c>
      <c r="I53" s="319">
        <f t="shared" si="24"/>
        <v>15281.880000000005</v>
      </c>
      <c r="J53" s="320">
        <f t="shared" si="25"/>
        <v>106.35336139947267</v>
      </c>
      <c r="K53" s="321">
        <f t="shared" si="26"/>
        <v>108.13755133958436</v>
      </c>
    </row>
    <row r="54" spans="1:11" s="42" customFormat="1" ht="12" x14ac:dyDescent="0.2"/>
    <row r="55" spans="1:11" s="42" customFormat="1" ht="12" x14ac:dyDescent="0.2">
      <c r="A55" s="37" t="s">
        <v>160</v>
      </c>
      <c r="B55" s="49"/>
      <c r="C55" s="49"/>
      <c r="D55" s="49"/>
      <c r="E55" s="49"/>
      <c r="F55" s="49"/>
      <c r="G55" s="49"/>
      <c r="H55" s="49"/>
      <c r="I55" s="49"/>
      <c r="J55" s="49"/>
      <c r="K55" s="53" t="s">
        <v>93</v>
      </c>
    </row>
    <row r="56" spans="1:11" s="42" customFormat="1" ht="12" x14ac:dyDescent="0.2"/>
    <row r="57" spans="1:11" s="42" customFormat="1" ht="12" x14ac:dyDescent="0.2"/>
    <row r="58" spans="1:11" s="42" customFormat="1" ht="12" x14ac:dyDescent="0.2"/>
    <row r="59" spans="1:11" s="42" customFormat="1" ht="12" x14ac:dyDescent="0.2"/>
    <row r="60" spans="1:11" s="42" customFormat="1" ht="12" x14ac:dyDescent="0.2"/>
    <row r="61" spans="1:11" s="42" customFormat="1" ht="12" x14ac:dyDescent="0.2"/>
    <row r="62" spans="1:11" s="42" customFormat="1" ht="12" x14ac:dyDescent="0.2"/>
    <row r="63" spans="1:11" s="42" customFormat="1" ht="12" x14ac:dyDescent="0.2"/>
    <row r="64" spans="1:11" s="42" customFormat="1" ht="12" x14ac:dyDescent="0.2"/>
    <row r="65" s="42" customFormat="1" ht="12" x14ac:dyDescent="0.2"/>
    <row r="66" s="42" customFormat="1" ht="12" x14ac:dyDescent="0.2"/>
    <row r="67" s="42" customFormat="1" ht="12" x14ac:dyDescent="0.2"/>
    <row r="68" s="42" customFormat="1" ht="12" x14ac:dyDescent="0.2"/>
    <row r="69" s="42" customFormat="1" ht="12" x14ac:dyDescent="0.2"/>
    <row r="70" s="42" customFormat="1" ht="12" x14ac:dyDescent="0.2"/>
    <row r="71" s="42" customFormat="1" ht="12" x14ac:dyDescent="0.2"/>
    <row r="72" s="42" customFormat="1" ht="12" x14ac:dyDescent="0.2"/>
    <row r="73" s="42" customFormat="1" ht="12" x14ac:dyDescent="0.2"/>
    <row r="74" s="42" customFormat="1" ht="12" x14ac:dyDescent="0.2"/>
    <row r="75" s="42" customFormat="1" ht="12" x14ac:dyDescent="0.2"/>
    <row r="76" s="42" customFormat="1" ht="12" x14ac:dyDescent="0.2"/>
    <row r="77" s="42" customFormat="1" ht="12" x14ac:dyDescent="0.2"/>
    <row r="78" s="42" customFormat="1" ht="12" x14ac:dyDescent="0.2"/>
    <row r="79" s="42" customFormat="1" ht="12" x14ac:dyDescent="0.2"/>
    <row r="80" s="42" customFormat="1" ht="12" x14ac:dyDescent="0.2"/>
    <row r="81" s="42" customFormat="1" ht="12" x14ac:dyDescent="0.2"/>
    <row r="82" s="42" customFormat="1" ht="12" x14ac:dyDescent="0.2"/>
    <row r="83" s="42" customFormat="1" ht="12" x14ac:dyDescent="0.2"/>
    <row r="84" s="42" customFormat="1" ht="12" x14ac:dyDescent="0.2"/>
    <row r="85" s="42" customFormat="1" ht="12" x14ac:dyDescent="0.2"/>
    <row r="86" s="42" customFormat="1" ht="12" x14ac:dyDescent="0.2"/>
    <row r="87" s="42" customFormat="1" ht="12" x14ac:dyDescent="0.2"/>
    <row r="88" s="42" customFormat="1" ht="12" x14ac:dyDescent="0.2"/>
    <row r="89" s="42" customFormat="1" ht="12" x14ac:dyDescent="0.2"/>
    <row r="90" s="42" customFormat="1" ht="12" x14ac:dyDescent="0.2"/>
    <row r="91" s="42" customFormat="1" ht="12" x14ac:dyDescent="0.2"/>
    <row r="92" s="42" customFormat="1" ht="12" x14ac:dyDescent="0.2"/>
    <row r="93" s="42" customFormat="1" ht="12" x14ac:dyDescent="0.2"/>
    <row r="94" s="42" customFormat="1" ht="12" x14ac:dyDescent="0.2"/>
    <row r="95" s="42" customFormat="1" ht="12" x14ac:dyDescent="0.2"/>
    <row r="96" s="42" customFormat="1" ht="12" x14ac:dyDescent="0.2"/>
    <row r="97" s="42" customFormat="1" ht="12" x14ac:dyDescent="0.2"/>
    <row r="98" s="42" customFormat="1" ht="12" x14ac:dyDescent="0.2"/>
    <row r="99" s="42" customFormat="1" ht="12" x14ac:dyDescent="0.2"/>
    <row r="100" s="42" customFormat="1" ht="12" x14ac:dyDescent="0.2"/>
    <row r="101" s="42" customFormat="1" ht="12" x14ac:dyDescent="0.2"/>
    <row r="102" s="42" customFormat="1" ht="12" x14ac:dyDescent="0.2"/>
    <row r="103" s="42" customFormat="1" ht="12" x14ac:dyDescent="0.2"/>
    <row r="104" s="42" customFormat="1" ht="12" x14ac:dyDescent="0.2"/>
    <row r="105" s="42" customFormat="1" ht="12" x14ac:dyDescent="0.2"/>
    <row r="106" s="42" customFormat="1" ht="12" x14ac:dyDescent="0.2"/>
    <row r="107" s="42" customFormat="1" ht="12" x14ac:dyDescent="0.2"/>
    <row r="108" s="42" customFormat="1" ht="12" x14ac:dyDescent="0.2"/>
    <row r="109" s="42" customFormat="1" ht="12" x14ac:dyDescent="0.2"/>
    <row r="110" s="42" customFormat="1" ht="12" x14ac:dyDescent="0.2"/>
    <row r="111" s="42" customFormat="1" ht="12" x14ac:dyDescent="0.2"/>
    <row r="112" s="42" customFormat="1" ht="12" x14ac:dyDescent="0.2"/>
    <row r="113" s="42" customFormat="1" ht="12" x14ac:dyDescent="0.2"/>
    <row r="114" s="42" customFormat="1" ht="12" x14ac:dyDescent="0.2"/>
    <row r="115" s="42" customFormat="1" ht="12" x14ac:dyDescent="0.2"/>
    <row r="116" s="42" customFormat="1" ht="12" x14ac:dyDescent="0.2"/>
    <row r="117" s="42" customFormat="1" ht="12" x14ac:dyDescent="0.2"/>
    <row r="118" s="42" customFormat="1" ht="12" x14ac:dyDescent="0.2"/>
    <row r="119" s="42" customFormat="1" ht="12" x14ac:dyDescent="0.2"/>
    <row r="120" s="42" customFormat="1" ht="12" x14ac:dyDescent="0.2"/>
    <row r="121" s="42" customFormat="1" ht="12" x14ac:dyDescent="0.2"/>
    <row r="122" s="42" customFormat="1" ht="12" x14ac:dyDescent="0.2"/>
    <row r="123" s="42" customFormat="1" ht="12" x14ac:dyDescent="0.2"/>
    <row r="124" s="42" customFormat="1" ht="12" x14ac:dyDescent="0.2"/>
    <row r="125" s="42" customFormat="1" ht="12" x14ac:dyDescent="0.2"/>
    <row r="126" s="42" customFormat="1" ht="12" x14ac:dyDescent="0.2"/>
    <row r="127" s="42" customFormat="1" ht="12" x14ac:dyDescent="0.2"/>
    <row r="128" s="42" customFormat="1" ht="12" x14ac:dyDescent="0.2"/>
    <row r="129" s="42" customFormat="1" ht="12" x14ac:dyDescent="0.2"/>
    <row r="130" s="42" customFormat="1" ht="12" x14ac:dyDescent="0.2"/>
    <row r="131" s="42" customFormat="1" ht="12" x14ac:dyDescent="0.2"/>
    <row r="132" s="42" customFormat="1" ht="12" x14ac:dyDescent="0.2"/>
    <row r="133" s="42" customFormat="1" ht="12" x14ac:dyDescent="0.2"/>
    <row r="134" s="42" customFormat="1" ht="12" x14ac:dyDescent="0.2"/>
    <row r="135" s="42" customFormat="1" ht="12" x14ac:dyDescent="0.2"/>
    <row r="136" s="42" customFormat="1" ht="12" x14ac:dyDescent="0.2"/>
    <row r="137" s="42" customFormat="1" ht="12" x14ac:dyDescent="0.2"/>
    <row r="138" s="42" customFormat="1" ht="12" x14ac:dyDescent="0.2"/>
    <row r="139" s="42" customFormat="1" ht="12" x14ac:dyDescent="0.2"/>
    <row r="140" s="42" customFormat="1" ht="12" x14ac:dyDescent="0.2"/>
    <row r="141" s="42" customFormat="1" ht="12" x14ac:dyDescent="0.2"/>
    <row r="142" s="42" customFormat="1" ht="12" x14ac:dyDescent="0.2"/>
    <row r="143" s="42" customFormat="1" ht="12" x14ac:dyDescent="0.2"/>
    <row r="144" s="42" customFormat="1" ht="12" x14ac:dyDescent="0.2"/>
    <row r="145" s="42" customFormat="1" ht="12" x14ac:dyDescent="0.2"/>
    <row r="146" s="42" customFormat="1" ht="12" x14ac:dyDescent="0.2"/>
  </sheetData>
  <sheetProtection algorithmName="SHA-512" hashValue="L9X6/wlzinF3IRqhDN4Q3oYtOnkPO8rQWBNySo9vmpSLQHJP/lOOFr3DsQki/XEQ5piV3Z4fXpG/3sDLmnh69A==" saltValue="nxQIZig7SMtp6QAgu4w/nA==" spinCount="100000" sheet="1" objects="1" scenarios="1"/>
  <mergeCells count="2">
    <mergeCell ref="J39:K39"/>
    <mergeCell ref="A6:K6"/>
  </mergeCells>
  <phoneticPr fontId="0" type="noConversion"/>
  <hyperlinks>
    <hyperlink ref="A1" location="obsah!A1" display="obsah"/>
  </hyperlinks>
  <printOptions horizontalCentered="1"/>
  <pageMargins left="0.70866141732283472" right="0.70866141732283472" top="0.74803149606299213" bottom="0.74803149606299213" header="0.31496062992125984" footer="0.31496062992125984"/>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O67"/>
  <sheetViews>
    <sheetView showGridLines="0" zoomScale="80" zoomScaleNormal="80" zoomScaleSheetLayoutView="85" workbookViewId="0">
      <selection activeCell="N16" sqref="N16"/>
    </sheetView>
  </sheetViews>
  <sheetFormatPr defaultColWidth="9.140625" defaultRowHeight="12.75" x14ac:dyDescent="0.2"/>
  <cols>
    <col min="1" max="1" width="7.42578125" style="1" customWidth="1"/>
    <col min="2" max="2" width="9.85546875" style="1" customWidth="1"/>
    <col min="3" max="3" width="11.42578125" style="1" customWidth="1"/>
    <col min="4" max="4" width="11.5703125" style="1" customWidth="1"/>
    <col min="5" max="5" width="8.42578125" style="1" customWidth="1"/>
    <col min="6" max="6" width="10.42578125" style="1" customWidth="1"/>
    <col min="7" max="8" width="9.85546875" style="1" customWidth="1"/>
    <col min="9" max="9" width="9.42578125" style="1" customWidth="1"/>
    <col min="10" max="10" width="8.5703125" style="1" customWidth="1"/>
    <col min="11" max="11" width="8.42578125" style="1" customWidth="1"/>
    <col min="12" max="16384" width="9.140625" style="1"/>
  </cols>
  <sheetData>
    <row r="1" spans="1:11" ht="15.6" customHeight="1" x14ac:dyDescent="0.2">
      <c r="A1" s="77" t="s">
        <v>98</v>
      </c>
    </row>
    <row r="2" spans="1:11" ht="15.6" customHeight="1" x14ac:dyDescent="0.25">
      <c r="A2" s="50" t="str">
        <f>PopisTabulek!$A$13</f>
        <v>Zahraniční obchod ČR v jednotlivých měsících roku 2017 a 2018</v>
      </c>
      <c r="B2" s="56"/>
      <c r="C2" s="50"/>
      <c r="D2" s="50"/>
      <c r="E2" s="50"/>
      <c r="F2" s="50"/>
      <c r="G2" s="50"/>
      <c r="H2" s="50"/>
      <c r="I2" s="50"/>
      <c r="J2" s="56"/>
      <c r="K2" s="56"/>
    </row>
    <row r="3" spans="1:11" ht="15.6" customHeight="1" x14ac:dyDescent="0.25">
      <c r="A3" s="138" t="str">
        <f>PopisTabulek!$A$14</f>
        <v>(v mil. Kč, USD, EUR)</v>
      </c>
      <c r="B3" s="56"/>
      <c r="C3" s="50"/>
      <c r="D3" s="50"/>
      <c r="E3" s="50"/>
      <c r="F3" s="50"/>
      <c r="G3" s="50"/>
      <c r="H3" s="50"/>
      <c r="I3" s="50"/>
      <c r="J3" s="56"/>
      <c r="K3" s="56"/>
    </row>
    <row r="4" spans="1:11" ht="15.6" customHeight="1" x14ac:dyDescent="0.25">
      <c r="A4" s="50"/>
      <c r="B4" s="56"/>
      <c r="C4" s="50"/>
      <c r="D4" s="50"/>
      <c r="E4" s="50"/>
      <c r="F4" s="50"/>
      <c r="G4" s="50"/>
      <c r="H4" s="50"/>
      <c r="I4" s="50"/>
      <c r="J4" s="56"/>
      <c r="K4" s="56"/>
    </row>
    <row r="5" spans="1:11" ht="15.6" customHeight="1" x14ac:dyDescent="0.2">
      <c r="A5" s="1049" t="str">
        <f>PopisTabulek!$A$16</f>
        <v>(rok 2018 - zpřesněné údaje k 28.2.2019)</v>
      </c>
      <c r="B5" s="1049"/>
      <c r="C5" s="1049"/>
      <c r="D5" s="1049"/>
      <c r="E5" s="1049"/>
      <c r="F5" s="1049"/>
      <c r="G5" s="1049"/>
      <c r="H5" s="1049"/>
      <c r="I5" s="1049"/>
      <c r="J5" s="1049"/>
      <c r="K5" s="1049"/>
    </row>
    <row r="6" spans="1:11" ht="15.6" customHeight="1" thickBot="1" x14ac:dyDescent="0.25">
      <c r="A6" s="54"/>
      <c r="B6" s="54"/>
      <c r="C6" s="54"/>
      <c r="D6" s="54"/>
      <c r="E6" s="54"/>
      <c r="F6" s="54"/>
      <c r="G6" s="54"/>
      <c r="H6" s="54"/>
      <c r="I6" s="54"/>
      <c r="J6" s="54"/>
      <c r="K6" s="536" t="s">
        <v>1505</v>
      </c>
    </row>
    <row r="7" spans="1:11" x14ac:dyDescent="0.2">
      <c r="A7" s="68"/>
      <c r="B7" s="186">
        <f>PopisTabulek!$A$11</f>
        <v>2017</v>
      </c>
      <c r="C7" s="187"/>
      <c r="D7" s="187"/>
      <c r="E7" s="188"/>
      <c r="F7" s="186">
        <f>PopisTabulek!$E$11</f>
        <v>2018</v>
      </c>
      <c r="G7" s="187"/>
      <c r="H7" s="187"/>
      <c r="I7" s="187"/>
      <c r="J7" s="186" t="str">
        <f>PopisTabulek!$I$11</f>
        <v>Index 18/17</v>
      </c>
      <c r="K7" s="188"/>
    </row>
    <row r="8" spans="1:11" ht="13.5" thickBot="1" x14ac:dyDescent="0.25">
      <c r="A8" s="69" t="s">
        <v>50</v>
      </c>
      <c r="B8" s="246" t="s">
        <v>51</v>
      </c>
      <c r="C8" s="247" t="s">
        <v>52</v>
      </c>
      <c r="D8" s="247" t="s">
        <v>53</v>
      </c>
      <c r="E8" s="248" t="s">
        <v>54</v>
      </c>
      <c r="F8" s="246" t="s">
        <v>51</v>
      </c>
      <c r="G8" s="247" t="s">
        <v>52</v>
      </c>
      <c r="H8" s="247" t="s">
        <v>53</v>
      </c>
      <c r="I8" s="249" t="s">
        <v>54</v>
      </c>
      <c r="J8" s="250" t="s">
        <v>52</v>
      </c>
      <c r="K8" s="251" t="s">
        <v>53</v>
      </c>
    </row>
    <row r="9" spans="1:11" x14ac:dyDescent="0.2">
      <c r="A9" s="70" t="s">
        <v>66</v>
      </c>
      <c r="B9" s="252">
        <f>C9+D9</f>
        <v>653913.20499999996</v>
      </c>
      <c r="C9" s="253">
        <f>(měs_index_v!C$7)</f>
        <v>350659.67200000002</v>
      </c>
      <c r="D9" s="253">
        <f>(měs_index_d!C$7)</f>
        <v>303253.53299999994</v>
      </c>
      <c r="E9" s="254">
        <f t="shared" ref="E9:E24" si="0">C9-D9</f>
        <v>47406.139000000083</v>
      </c>
      <c r="F9" s="252">
        <f>G9+H9</f>
        <v>699907.52899999986</v>
      </c>
      <c r="G9" s="255">
        <f>(měs_index_v!$C$6)</f>
        <v>368056.51199999999</v>
      </c>
      <c r="H9" s="253">
        <f>(měs_index_d!$C$6)</f>
        <v>331851.01699999993</v>
      </c>
      <c r="I9" s="254">
        <f>G9-H9</f>
        <v>36205.495000000054</v>
      </c>
      <c r="J9" s="256">
        <f t="shared" ref="J9:K9" si="1">G9/C9*100</f>
        <v>104.96117500503451</v>
      </c>
      <c r="K9" s="257">
        <f t="shared" si="1"/>
        <v>109.43022286239943</v>
      </c>
    </row>
    <row r="10" spans="1:11" x14ac:dyDescent="0.2">
      <c r="A10" s="71" t="s">
        <v>71</v>
      </c>
      <c r="B10" s="258">
        <f t="shared" ref="B10:B24" si="2">C10+D10</f>
        <v>637008.77800000005</v>
      </c>
      <c r="C10" s="259">
        <f>(měs_index_v!D$7)</f>
        <v>338095.31100000005</v>
      </c>
      <c r="D10" s="259">
        <f>(měs_index_d!D$7)</f>
        <v>298913.467</v>
      </c>
      <c r="E10" s="260">
        <f t="shared" si="0"/>
        <v>39181.844000000041</v>
      </c>
      <c r="F10" s="202">
        <f>IF(G10="","",G10+H10)</f>
        <v>636076.10900000005</v>
      </c>
      <c r="G10" s="203">
        <f>IF(měs_index_v!$D$6="","",měs_index_v!$D$6)</f>
        <v>337596.43900000007</v>
      </c>
      <c r="H10" s="203">
        <f>IF(měs_index_d!$D$6="","",měs_index_d!$D$6)</f>
        <v>298479.67</v>
      </c>
      <c r="I10" s="204">
        <f>IF(G10="","",G10-H10)</f>
        <v>39116.769000000088</v>
      </c>
      <c r="J10" s="205">
        <f>IF(G10="","",G10/C10*100)</f>
        <v>99.852446341676711</v>
      </c>
      <c r="K10" s="206">
        <f>IF(H10="","",H10/D10*100)</f>
        <v>99.854875391077641</v>
      </c>
    </row>
    <row r="11" spans="1:11" x14ac:dyDescent="0.2">
      <c r="A11" s="71" t="s">
        <v>67</v>
      </c>
      <c r="B11" s="258">
        <f t="shared" si="2"/>
        <v>748048.80900000001</v>
      </c>
      <c r="C11" s="259">
        <f>(měs_index_v!E$7)</f>
        <v>399550.842</v>
      </c>
      <c r="D11" s="259">
        <f>(měs_index_d!E$7)</f>
        <v>348497.967</v>
      </c>
      <c r="E11" s="260">
        <f t="shared" si="0"/>
        <v>51052.875</v>
      </c>
      <c r="F11" s="258">
        <f t="shared" ref="F11:F17" si="3">IF(G11="","",G11+H11)</f>
        <v>698166.15599999996</v>
      </c>
      <c r="G11" s="261">
        <f>IF(měs_index_v!$E$6="","",měs_index_v!$E$6)</f>
        <v>371321.08799999999</v>
      </c>
      <c r="H11" s="259">
        <f>IF(měs_index_d!$E$6="","",měs_index_d!$E$6)</f>
        <v>326845.06800000003</v>
      </c>
      <c r="I11" s="260">
        <f t="shared" ref="I11:I17" si="4">IF(G11="","",G11-H11)</f>
        <v>44476.01999999996</v>
      </c>
      <c r="J11" s="262">
        <f t="shared" ref="J11:J24" si="5">IF(G11="","",G11/C11*100)</f>
        <v>92.93462782891595</v>
      </c>
      <c r="K11" s="263">
        <f t="shared" ref="K11:K24" si="6">IF(H11="","",H11/D11*100)</f>
        <v>93.78679331004534</v>
      </c>
    </row>
    <row r="12" spans="1:11" x14ac:dyDescent="0.2">
      <c r="A12" s="72" t="s">
        <v>80</v>
      </c>
      <c r="B12" s="264">
        <f>C12+D12</f>
        <v>2038970.7919999999</v>
      </c>
      <c r="C12" s="265">
        <f>SUM(C9:C11)</f>
        <v>1088305.825</v>
      </c>
      <c r="D12" s="265">
        <f>SUM(D9:D11)</f>
        <v>950664.96699999995</v>
      </c>
      <c r="E12" s="266">
        <f t="shared" si="0"/>
        <v>137640.85800000001</v>
      </c>
      <c r="F12" s="264">
        <f>IF(F11="","",G12+H12)</f>
        <v>2034149.794</v>
      </c>
      <c r="G12" s="265">
        <f>IF(G11="","",SUM(G9:G11))</f>
        <v>1076974.0390000001</v>
      </c>
      <c r="H12" s="265">
        <f>IF(H11="","",SUM(H9:H11))</f>
        <v>957175.75499999989</v>
      </c>
      <c r="I12" s="266">
        <f>IF(I11="","",G12-H12)</f>
        <v>119798.28400000022</v>
      </c>
      <c r="J12" s="267">
        <f t="shared" si="5"/>
        <v>98.958768230428262</v>
      </c>
      <c r="K12" s="268">
        <f t="shared" si="6"/>
        <v>100.68486672234762</v>
      </c>
    </row>
    <row r="13" spans="1:11" x14ac:dyDescent="0.2">
      <c r="A13" s="71" t="s">
        <v>72</v>
      </c>
      <c r="B13" s="258">
        <f t="shared" si="2"/>
        <v>630000.16799999995</v>
      </c>
      <c r="C13" s="259">
        <f>(měs_index_v!F$7)</f>
        <v>332898.19099999993</v>
      </c>
      <c r="D13" s="259">
        <f>(měs_index_d!F$7)</f>
        <v>297101.97700000001</v>
      </c>
      <c r="E13" s="260">
        <f t="shared" si="0"/>
        <v>35796.21399999992</v>
      </c>
      <c r="F13" s="258">
        <f t="shared" si="3"/>
        <v>669109.14500000002</v>
      </c>
      <c r="G13" s="502">
        <f>IF(měs_index_v!$F$6="","",měs_index_v!$F$6)</f>
        <v>354796.56400000001</v>
      </c>
      <c r="H13" s="259">
        <f>IF(měs_index_d!$F$6="","",měs_index_d!$F$6)</f>
        <v>314312.58100000001</v>
      </c>
      <c r="I13" s="260">
        <f t="shared" si="4"/>
        <v>40483.983000000007</v>
      </c>
      <c r="J13" s="269">
        <f t="shared" si="5"/>
        <v>106.57809912821065</v>
      </c>
      <c r="K13" s="270">
        <f t="shared" si="6"/>
        <v>105.79282715442852</v>
      </c>
    </row>
    <row r="14" spans="1:11" x14ac:dyDescent="0.2">
      <c r="A14" s="71" t="s">
        <v>76</v>
      </c>
      <c r="B14" s="258">
        <f t="shared" si="2"/>
        <v>700965.55700000003</v>
      </c>
      <c r="C14" s="259">
        <f>(měs_index_v!G$7)</f>
        <v>370260.201</v>
      </c>
      <c r="D14" s="259">
        <f>(měs_index_d!G$7)</f>
        <v>330705.35599999997</v>
      </c>
      <c r="E14" s="260">
        <f t="shared" si="0"/>
        <v>39554.84500000003</v>
      </c>
      <c r="F14" s="258">
        <f t="shared" si="3"/>
        <v>699450.59199999995</v>
      </c>
      <c r="G14" s="261">
        <f>IF(měs_index_v!$G$6="","",měs_index_v!$G$6)</f>
        <v>363461.54300000001</v>
      </c>
      <c r="H14" s="259">
        <f>IF(měs_index_d!$G$6="","",měs_index_d!$G$6)</f>
        <v>335989.04899999994</v>
      </c>
      <c r="I14" s="260">
        <f t="shared" si="4"/>
        <v>27472.494000000064</v>
      </c>
      <c r="J14" s="269">
        <f t="shared" si="5"/>
        <v>98.163816153710783</v>
      </c>
      <c r="K14" s="270">
        <f t="shared" si="6"/>
        <v>101.59770409040487</v>
      </c>
    </row>
    <row r="15" spans="1:11" x14ac:dyDescent="0.2">
      <c r="A15" s="71" t="s">
        <v>77</v>
      </c>
      <c r="B15" s="258">
        <f t="shared" si="2"/>
        <v>696116.11899999995</v>
      </c>
      <c r="C15" s="259">
        <f>(měs_index_v!H$7)</f>
        <v>370976.47299999994</v>
      </c>
      <c r="D15" s="259">
        <f>(měs_index_d!H$7)</f>
        <v>325139.64599999995</v>
      </c>
      <c r="E15" s="260">
        <f t="shared" si="0"/>
        <v>45836.82699999999</v>
      </c>
      <c r="F15" s="258">
        <f t="shared" si="3"/>
        <v>718354.47900000005</v>
      </c>
      <c r="G15" s="261">
        <f>IF(měs_index_v!$H$6="","",měs_index_v!$H$6)</f>
        <v>377228.89399999997</v>
      </c>
      <c r="H15" s="259">
        <f>IF(měs_index_d!$H$6="","",měs_index_d!$H$6)</f>
        <v>341125.58500000002</v>
      </c>
      <c r="I15" s="260">
        <f t="shared" si="4"/>
        <v>36103.30899999995</v>
      </c>
      <c r="J15" s="269">
        <f t="shared" si="5"/>
        <v>101.68539555876366</v>
      </c>
      <c r="K15" s="270">
        <f t="shared" si="6"/>
        <v>104.91663788057394</v>
      </c>
    </row>
    <row r="16" spans="1:11" x14ac:dyDescent="0.2">
      <c r="A16" s="72" t="s">
        <v>81</v>
      </c>
      <c r="B16" s="264">
        <f t="shared" si="2"/>
        <v>2027081.844</v>
      </c>
      <c r="C16" s="265">
        <f>SUM(C13:C15)</f>
        <v>1074134.865</v>
      </c>
      <c r="D16" s="265">
        <f>SUM(D13:D15)</f>
        <v>952946.97899999993</v>
      </c>
      <c r="E16" s="266">
        <f t="shared" si="0"/>
        <v>121187.88600000006</v>
      </c>
      <c r="F16" s="264">
        <f>IF(F15="","",G16+H16)</f>
        <v>2086914.216</v>
      </c>
      <c r="G16" s="265">
        <f>IF(G15="","",SUM(G13:G15))</f>
        <v>1095487.0010000002</v>
      </c>
      <c r="H16" s="265">
        <f>IF(H15="","",SUM(H13:H15))</f>
        <v>991427.21499999985</v>
      </c>
      <c r="I16" s="266">
        <f>IF(I15="","",G16-H16)</f>
        <v>104059.78600000031</v>
      </c>
      <c r="J16" s="310">
        <f t="shared" si="5"/>
        <v>101.98784498071387</v>
      </c>
      <c r="K16" s="311">
        <f t="shared" si="6"/>
        <v>104.03802486895756</v>
      </c>
    </row>
    <row r="17" spans="1:15" x14ac:dyDescent="0.2">
      <c r="A17" s="71" t="s">
        <v>74</v>
      </c>
      <c r="B17" s="258">
        <f>C17+D17</f>
        <v>580333.38899999997</v>
      </c>
      <c r="C17" s="259">
        <f>(měs_index_v!I$7)</f>
        <v>299810.87200000003</v>
      </c>
      <c r="D17" s="259">
        <f>(měs_index_d!I$7)</f>
        <v>280522.51699999999</v>
      </c>
      <c r="E17" s="260">
        <f>C17-D17</f>
        <v>19288.35500000004</v>
      </c>
      <c r="F17" s="258">
        <f t="shared" si="3"/>
        <v>651332.98900000006</v>
      </c>
      <c r="G17" s="261">
        <f>IF(měs_index_v!$I$6="","",měs_index_v!$I$6)</f>
        <v>331358.18200000009</v>
      </c>
      <c r="H17" s="502">
        <f>IF(měs_index_d!$I$6="","",měs_index_d!$I$6)</f>
        <v>319974.80700000003</v>
      </c>
      <c r="I17" s="260">
        <f t="shared" si="4"/>
        <v>11383.375000000058</v>
      </c>
      <c r="J17" s="269">
        <f t="shared" si="5"/>
        <v>110.5224036038293</v>
      </c>
      <c r="K17" s="270">
        <f t="shared" si="6"/>
        <v>114.06385855293037</v>
      </c>
    </row>
    <row r="18" spans="1:15" x14ac:dyDescent="0.2">
      <c r="A18" s="71" t="s">
        <v>70</v>
      </c>
      <c r="B18" s="258">
        <f>C18+D18</f>
        <v>638977.51599999983</v>
      </c>
      <c r="C18" s="259">
        <f>(měs_index_v!J$7)</f>
        <v>332841.11799999996</v>
      </c>
      <c r="D18" s="259">
        <f>(měs_index_d!J$7)</f>
        <v>306136.39799999993</v>
      </c>
      <c r="E18" s="260">
        <f>C18-D18</f>
        <v>26704.72000000003</v>
      </c>
      <c r="F18" s="258">
        <f>IF(G18="","",G18+H18)</f>
        <v>671419.90399999998</v>
      </c>
      <c r="G18" s="502">
        <f>IF(měs_index_v!$J$6="","",měs_index_v!$J$6)</f>
        <v>342594.08899999998</v>
      </c>
      <c r="H18" s="502">
        <f>IF(měs_index_d!$J$6="","",měs_index_d!$J$6)</f>
        <v>328825.815</v>
      </c>
      <c r="I18" s="260">
        <f>IF(G18="","",G18-H18)</f>
        <v>13768.273999999976</v>
      </c>
      <c r="J18" s="269">
        <f t="shared" si="5"/>
        <v>102.93021819497675</v>
      </c>
      <c r="K18" s="270">
        <f>IF(H18="","",H18/D18*100)</f>
        <v>107.41153849990749</v>
      </c>
    </row>
    <row r="19" spans="1:15" x14ac:dyDescent="0.2">
      <c r="A19" s="71" t="s">
        <v>73</v>
      </c>
      <c r="B19" s="258">
        <f>C19+D19</f>
        <v>683091.60899999994</v>
      </c>
      <c r="C19" s="259">
        <f>(měs_index_v!K$7)</f>
        <v>362921.41199999995</v>
      </c>
      <c r="D19" s="259">
        <f>(měs_index_d!K$7)</f>
        <v>320170.19699999993</v>
      </c>
      <c r="E19" s="260">
        <f>C19-D19</f>
        <v>42751.215000000026</v>
      </c>
      <c r="F19" s="258">
        <f>IF(G19="","",G19+H19)</f>
        <v>701671.02499999991</v>
      </c>
      <c r="G19" s="261">
        <f>IF(měs_index_v!$K$6="","",měs_index_v!$K$6)</f>
        <v>370112.20399999991</v>
      </c>
      <c r="H19" s="259">
        <f>IF(měs_index_d!$K$6="","",měs_index_d!$K$6)</f>
        <v>331558.821</v>
      </c>
      <c r="I19" s="260">
        <f>IF(G19="","",G19-H19)</f>
        <v>38553.382999999914</v>
      </c>
      <c r="J19" s="269">
        <f t="shared" si="5"/>
        <v>101.98136339224865</v>
      </c>
      <c r="K19" s="270">
        <f>IF(H19="","",H19/D19*100)</f>
        <v>103.55705312571615</v>
      </c>
    </row>
    <row r="20" spans="1:15" x14ac:dyDescent="0.2">
      <c r="A20" s="72" t="s">
        <v>82</v>
      </c>
      <c r="B20" s="264">
        <f t="shared" si="2"/>
        <v>1902402.514</v>
      </c>
      <c r="C20" s="265">
        <f>SUM(C17:C19)</f>
        <v>995573.402</v>
      </c>
      <c r="D20" s="265">
        <f>SUM(D17:D19)</f>
        <v>906829.11199999985</v>
      </c>
      <c r="E20" s="266">
        <f t="shared" si="0"/>
        <v>88744.290000000154</v>
      </c>
      <c r="F20" s="264">
        <f>IF(F19="","",G20+H20)</f>
        <v>2024423.9180000001</v>
      </c>
      <c r="G20" s="265">
        <f>IF(G19="","",SUM(G17:G19))</f>
        <v>1044064.475</v>
      </c>
      <c r="H20" s="265">
        <f>IF(H19="","",SUM(H17:H19))</f>
        <v>980359.44299999997</v>
      </c>
      <c r="I20" s="266">
        <f>IF(I19="","",G20-H20)</f>
        <v>63705.032000000007</v>
      </c>
      <c r="J20" s="310">
        <f t="shared" si="5"/>
        <v>104.87066778829031</v>
      </c>
      <c r="K20" s="311">
        <f t="shared" si="6"/>
        <v>108.10851019524836</v>
      </c>
    </row>
    <row r="21" spans="1:15" x14ac:dyDescent="0.2">
      <c r="A21" s="71" t="s">
        <v>68</v>
      </c>
      <c r="B21" s="258">
        <f t="shared" si="2"/>
        <v>745024.35300000012</v>
      </c>
      <c r="C21" s="259">
        <f>(měs_index_v!L$7)</f>
        <v>389437.77300000004</v>
      </c>
      <c r="D21" s="259">
        <f>(měs_index_d!L$7)</f>
        <v>355586.58</v>
      </c>
      <c r="E21" s="260">
        <f t="shared" si="0"/>
        <v>33851.193000000028</v>
      </c>
      <c r="F21" s="258">
        <f>IF(G21="","",G21+H21)</f>
        <v>832644.37700000009</v>
      </c>
      <c r="G21" s="261">
        <f>IF(měs_index_v!$L$6="","",měs_index_v!$L$6)</f>
        <v>434096.87300000002</v>
      </c>
      <c r="H21" s="259">
        <f>IF(měs_index_d!$L$6="","",měs_index_d!$L$6)</f>
        <v>398547.50400000002</v>
      </c>
      <c r="I21" s="260">
        <f>IF(G21="","",G21-H21)</f>
        <v>35549.369000000006</v>
      </c>
      <c r="J21" s="269">
        <f t="shared" si="5"/>
        <v>111.467583037971</v>
      </c>
      <c r="K21" s="270">
        <f t="shared" si="6"/>
        <v>112.08170567066958</v>
      </c>
    </row>
    <row r="22" spans="1:15" x14ac:dyDescent="0.2">
      <c r="A22" s="71" t="s">
        <v>75</v>
      </c>
      <c r="B22" s="258">
        <f t="shared" si="2"/>
        <v>733809.28099999996</v>
      </c>
      <c r="C22" s="259">
        <f>(měs_index_v!M$7)</f>
        <v>387161.201</v>
      </c>
      <c r="D22" s="259">
        <f>(měs_index_d!M$7)</f>
        <v>346648.0799999999</v>
      </c>
      <c r="E22" s="260">
        <f t="shared" si="0"/>
        <v>40513.121000000101</v>
      </c>
      <c r="F22" s="258">
        <f>IF(G22="","",G22+H22)</f>
        <v>816023.66899999999</v>
      </c>
      <c r="G22" s="261">
        <f>IF(měs_index_v!$M$6="","",měs_index_v!$M$6)</f>
        <v>432597.04700000002</v>
      </c>
      <c r="H22" s="259">
        <f>IF(měs_index_d!$M$6="","",měs_index_d!$M$6)</f>
        <v>383426.62199999997</v>
      </c>
      <c r="I22" s="260">
        <f>IF(G22="","",G22-H22)</f>
        <v>49170.425000000047</v>
      </c>
      <c r="J22" s="269">
        <f t="shared" si="5"/>
        <v>111.73564031794602</v>
      </c>
      <c r="K22" s="270">
        <f t="shared" si="6"/>
        <v>110.60976365425132</v>
      </c>
    </row>
    <row r="23" spans="1:15" x14ac:dyDescent="0.2">
      <c r="A23" s="71" t="s">
        <v>69</v>
      </c>
      <c r="B23" s="258">
        <f t="shared" si="2"/>
        <v>598731.20100000012</v>
      </c>
      <c r="C23" s="259">
        <f>(měs_index_v!N$7)</f>
        <v>309974.45200000005</v>
      </c>
      <c r="D23" s="259">
        <f>(měs_index_d!N$7)</f>
        <v>288756.74900000001</v>
      </c>
      <c r="E23" s="260">
        <f t="shared" si="0"/>
        <v>21217.703000000038</v>
      </c>
      <c r="F23" s="258">
        <f>IF(G23="","",G23+H23)</f>
        <v>612554.43900000001</v>
      </c>
      <c r="G23" s="502">
        <f>IF(měs_index_v!$N$6="","",měs_index_v!$N$6)</f>
        <v>315864.73300000001</v>
      </c>
      <c r="H23" s="502">
        <f>IF(měs_index_d!$N$6="","",měs_index_d!$N$6)</f>
        <v>296689.70600000001</v>
      </c>
      <c r="I23" s="260">
        <f>IF(G23="","",G23-H23)</f>
        <v>19175.027000000002</v>
      </c>
      <c r="J23" s="269">
        <f t="shared" si="5"/>
        <v>101.90024725005399</v>
      </c>
      <c r="K23" s="270">
        <f t="shared" si="6"/>
        <v>102.74728020296419</v>
      </c>
    </row>
    <row r="24" spans="1:15" ht="13.5" thickBot="1" x14ac:dyDescent="0.25">
      <c r="A24" s="73" t="s">
        <v>83</v>
      </c>
      <c r="B24" s="271">
        <f t="shared" si="2"/>
        <v>2077564.835</v>
      </c>
      <c r="C24" s="272">
        <f>SUM(C21:C23)</f>
        <v>1086573.426</v>
      </c>
      <c r="D24" s="272">
        <f>SUM(D21:D23)</f>
        <v>990991.40899999999</v>
      </c>
      <c r="E24" s="273">
        <f t="shared" si="0"/>
        <v>95582.016999999993</v>
      </c>
      <c r="F24" s="271">
        <f>IF(F23="","",G24+H24)</f>
        <v>2261222.4849999999</v>
      </c>
      <c r="G24" s="272">
        <f>IF(G23="","",SUM(G21:G23))</f>
        <v>1182558.6529999999</v>
      </c>
      <c r="H24" s="272">
        <f>IF(H23="","",SUM(H21:H23))</f>
        <v>1078663.8319999999</v>
      </c>
      <c r="I24" s="273">
        <f>IF(I23="","",G24-H24)</f>
        <v>103894.821</v>
      </c>
      <c r="J24" s="322">
        <f t="shared" si="5"/>
        <v>108.8337543237506</v>
      </c>
      <c r="K24" s="513">
        <f t="shared" si="6"/>
        <v>108.84694077100723</v>
      </c>
    </row>
    <row r="25" spans="1:15" ht="15.75" customHeight="1" thickBot="1" x14ac:dyDescent="0.25">
      <c r="A25" s="10"/>
      <c r="B25" s="274"/>
      <c r="C25" s="275"/>
      <c r="D25" s="274"/>
      <c r="E25" s="274"/>
      <c r="F25" s="274"/>
      <c r="G25" s="274"/>
      <c r="H25" s="274"/>
      <c r="I25" s="274"/>
      <c r="J25" s="274"/>
      <c r="K25" s="276" t="s">
        <v>96</v>
      </c>
    </row>
    <row r="26" spans="1:15" x14ac:dyDescent="0.2">
      <c r="A26" s="68"/>
      <c r="B26" s="186">
        <f>PopisTabulek!$A$11</f>
        <v>2017</v>
      </c>
      <c r="C26" s="187"/>
      <c r="D26" s="187"/>
      <c r="E26" s="188"/>
      <c r="F26" s="186">
        <f>PopisTabulek!$E$11</f>
        <v>2018</v>
      </c>
      <c r="G26" s="187"/>
      <c r="H26" s="187"/>
      <c r="I26" s="187"/>
      <c r="J26" s="186" t="str">
        <f>PopisTabulek!$I$11</f>
        <v>Index 18/17</v>
      </c>
      <c r="K26" s="188"/>
    </row>
    <row r="27" spans="1:15" ht="13.5" thickBot="1" x14ac:dyDescent="0.25">
      <c r="A27" s="69" t="s">
        <v>50</v>
      </c>
      <c r="B27" s="246" t="s">
        <v>51</v>
      </c>
      <c r="C27" s="247" t="s">
        <v>52</v>
      </c>
      <c r="D27" s="247" t="s">
        <v>53</v>
      </c>
      <c r="E27" s="248" t="s">
        <v>54</v>
      </c>
      <c r="F27" s="277" t="s">
        <v>51</v>
      </c>
      <c r="G27" s="278" t="s">
        <v>52</v>
      </c>
      <c r="H27" s="278" t="s">
        <v>53</v>
      </c>
      <c r="I27" s="279" t="s">
        <v>54</v>
      </c>
      <c r="J27" s="250" t="s">
        <v>52</v>
      </c>
      <c r="K27" s="251" t="s">
        <v>53</v>
      </c>
    </row>
    <row r="28" spans="1:15" x14ac:dyDescent="0.2">
      <c r="A28" s="70" t="s">
        <v>66</v>
      </c>
      <c r="B28" s="252">
        <f>C28+D28</f>
        <v>25686.968999999997</v>
      </c>
      <c r="C28" s="253">
        <f>(měs_index_v_USD!$C$7)</f>
        <v>13774.587000000001</v>
      </c>
      <c r="D28" s="253">
        <f>(měs_index_d_USD!$C$7)</f>
        <v>11912.381999999998</v>
      </c>
      <c r="E28" s="280">
        <f>C28-D28</f>
        <v>1862.2050000000036</v>
      </c>
      <c r="F28" s="252">
        <f t="shared" ref="F28" si="7">G28+H28</f>
        <v>33539.75</v>
      </c>
      <c r="G28" s="255">
        <f>(měs_index_v_USD!$C$6)</f>
        <v>17637.363000000001</v>
      </c>
      <c r="H28" s="253">
        <f>(měs_index_d_USD!$C$6)</f>
        <v>15902.386999999999</v>
      </c>
      <c r="I28" s="281">
        <f t="shared" ref="I28" si="8">G28-H28</f>
        <v>1734.9760000000024</v>
      </c>
      <c r="J28" s="256">
        <f t="shared" ref="J28:K28" si="9">G28/C28*100</f>
        <v>128.0427718086938</v>
      </c>
      <c r="K28" s="257">
        <f t="shared" si="9"/>
        <v>133.49460250687059</v>
      </c>
    </row>
    <row r="29" spans="1:15" x14ac:dyDescent="0.2">
      <c r="A29" s="71" t="s">
        <v>71</v>
      </c>
      <c r="B29" s="258">
        <f t="shared" ref="B29:B43" si="10">C29+D29</f>
        <v>25088.964</v>
      </c>
      <c r="C29" s="259">
        <f>(měs_index_v_USD!$D$7)</f>
        <v>13316.082</v>
      </c>
      <c r="D29" s="259">
        <f>(měs_index_d_USD!$D$7)</f>
        <v>11772.881999999998</v>
      </c>
      <c r="E29" s="282">
        <f t="shared" ref="E29:E42" si="11">C29-D29</f>
        <v>1543.2000000000025</v>
      </c>
      <c r="F29" s="202">
        <f>IF(G29="","",G29+H29)</f>
        <v>31019.025000000001</v>
      </c>
      <c r="G29" s="203">
        <f>IF(měs_index_v_USD!$D$6="","",měs_index_v_USD!$D$6)</f>
        <v>16463.300999999999</v>
      </c>
      <c r="H29" s="203">
        <f>IF(měs_index_d_USD!$D$6="","",měs_index_d_USD!$D$6)</f>
        <v>14555.724</v>
      </c>
      <c r="I29" s="204">
        <f>IF(G29="","",G29-H29)</f>
        <v>1907.5769999999993</v>
      </c>
      <c r="J29" s="205">
        <f>IF(G29="","",G29/C29*100)</f>
        <v>123.63472228542901</v>
      </c>
      <c r="K29" s="206">
        <f>IF(H29="","",H29/D29*100)</f>
        <v>123.63772948713833</v>
      </c>
      <c r="M29" s="74"/>
      <c r="N29" s="75"/>
      <c r="O29" s="75"/>
    </row>
    <row r="30" spans="1:15" x14ac:dyDescent="0.2">
      <c r="A30" s="71" t="s">
        <v>67</v>
      </c>
      <c r="B30" s="258">
        <f t="shared" si="10"/>
        <v>29576.499000000003</v>
      </c>
      <c r="C30" s="259">
        <f>(měs_index_v_USD!$E$7)</f>
        <v>15797.519000000002</v>
      </c>
      <c r="D30" s="259">
        <f>(měs_index_d_USD!$E$7)</f>
        <v>13778.980000000001</v>
      </c>
      <c r="E30" s="282">
        <f t="shared" si="11"/>
        <v>2018.5390000000007</v>
      </c>
      <c r="F30" s="258">
        <f t="shared" ref="F30" si="12">IF(G30="","",G30+H30)</f>
        <v>33866.899000000005</v>
      </c>
      <c r="G30" s="261">
        <f>IF(měs_index_v_USD!$E$6="","",měs_index_v_USD!$E$6)</f>
        <v>18012.179</v>
      </c>
      <c r="H30" s="259">
        <f>IF(měs_index_d_USD!$E$6="","",měs_index_d_USD!$E$6)</f>
        <v>15854.720000000001</v>
      </c>
      <c r="I30" s="260">
        <f t="shared" ref="I30" si="13">IF(G30="","",G30-H30)</f>
        <v>2157.4589999999989</v>
      </c>
      <c r="J30" s="262">
        <f t="shared" ref="J30:J43" si="14">IF(G30="","",G30/C30*100)</f>
        <v>114.01903678672581</v>
      </c>
      <c r="K30" s="263">
        <f t="shared" ref="K30:K43" si="15">IF(H30="","",H30/D30*100)</f>
        <v>115.06454033607712</v>
      </c>
    </row>
    <row r="31" spans="1:15" x14ac:dyDescent="0.2">
      <c r="A31" s="72" t="s">
        <v>80</v>
      </c>
      <c r="B31" s="264">
        <f t="shared" si="10"/>
        <v>80352.432000000001</v>
      </c>
      <c r="C31" s="265">
        <f>SUM(C28:C30)</f>
        <v>42888.188000000002</v>
      </c>
      <c r="D31" s="283">
        <f>SUM(D28:D30)</f>
        <v>37464.243999999999</v>
      </c>
      <c r="E31" s="284">
        <f t="shared" si="11"/>
        <v>5423.9440000000031</v>
      </c>
      <c r="F31" s="264">
        <f>IF(F30="","",G31+H31)</f>
        <v>98425.673999999999</v>
      </c>
      <c r="G31" s="265">
        <f>IF(G30="","",SUM(G28:G30))</f>
        <v>52112.843000000008</v>
      </c>
      <c r="H31" s="265">
        <f>IF(H30="","",SUM(H28:H30))</f>
        <v>46312.830999999998</v>
      </c>
      <c r="I31" s="266">
        <f>IF(I30="","",G31-H31)</f>
        <v>5800.0120000000097</v>
      </c>
      <c r="J31" s="267">
        <f t="shared" si="14"/>
        <v>121.50861444647651</v>
      </c>
      <c r="K31" s="268">
        <f t="shared" si="15"/>
        <v>123.61875232288151</v>
      </c>
    </row>
    <row r="32" spans="1:15" x14ac:dyDescent="0.2">
      <c r="A32" s="71" t="s">
        <v>72</v>
      </c>
      <c r="B32" s="258">
        <f t="shared" si="10"/>
        <v>25179.864000000001</v>
      </c>
      <c r="C32" s="259">
        <f>(měs_index_v_USD!$F$7)</f>
        <v>13305.284000000001</v>
      </c>
      <c r="D32" s="259">
        <f>(měs_index_d_USD!$F$7)</f>
        <v>11874.580000000002</v>
      </c>
      <c r="E32" s="282">
        <f t="shared" si="11"/>
        <v>1430.7039999999997</v>
      </c>
      <c r="F32" s="258">
        <f t="shared" ref="F32:F34" si="16">IF(G32="","",G32+H32)</f>
        <v>32380.426000000007</v>
      </c>
      <c r="G32" s="502">
        <f>IF(měs_index_v_USD!$F$6="","",měs_index_v_USD!$F$6)</f>
        <v>17169.791000000005</v>
      </c>
      <c r="H32" s="259">
        <f>IF(měs_index_d_USD!$F$6="","",měs_index_d_USD!$F$6)</f>
        <v>15210.635</v>
      </c>
      <c r="I32" s="260">
        <f t="shared" ref="I32:I34" si="17">IF(G32="","",G32-H32)</f>
        <v>1959.1560000000045</v>
      </c>
      <c r="J32" s="269">
        <f t="shared" si="14"/>
        <v>129.0449042651025</v>
      </c>
      <c r="K32" s="270">
        <f t="shared" si="15"/>
        <v>128.09408838038902</v>
      </c>
    </row>
    <row r="33" spans="1:11" x14ac:dyDescent="0.2">
      <c r="A33" s="71" t="s">
        <v>76</v>
      </c>
      <c r="B33" s="258">
        <f t="shared" si="10"/>
        <v>29186.223999999998</v>
      </c>
      <c r="C33" s="259">
        <f>(měs_index_v_USD!$G$7)</f>
        <v>15416.587999999998</v>
      </c>
      <c r="D33" s="259">
        <f>(měs_index_d_USD!$G$7)</f>
        <v>13769.636</v>
      </c>
      <c r="E33" s="282">
        <f t="shared" si="11"/>
        <v>1646.9519999999975</v>
      </c>
      <c r="F33" s="258">
        <f t="shared" si="16"/>
        <v>32206.03</v>
      </c>
      <c r="G33" s="261">
        <f>IF(měs_index_v_USD!$G$6="","",měs_index_v_USD!$G$6)</f>
        <v>16735.496999999999</v>
      </c>
      <c r="H33" s="259">
        <f>IF(měs_index_d_USD!$G$6="","",měs_index_d_USD!$G$6)</f>
        <v>15470.533000000001</v>
      </c>
      <c r="I33" s="260">
        <f t="shared" si="17"/>
        <v>1264.9639999999981</v>
      </c>
      <c r="J33" s="269">
        <f t="shared" si="14"/>
        <v>108.55512905968558</v>
      </c>
      <c r="K33" s="270">
        <f t="shared" si="15"/>
        <v>112.35251970349833</v>
      </c>
    </row>
    <row r="34" spans="1:11" x14ac:dyDescent="0.2">
      <c r="A34" s="71" t="s">
        <v>77</v>
      </c>
      <c r="B34" s="258">
        <f t="shared" si="10"/>
        <v>29762.542999999998</v>
      </c>
      <c r="C34" s="259">
        <f>(měs_index_v_USD!$H$7)</f>
        <v>15861.152</v>
      </c>
      <c r="D34" s="259">
        <f>(měs_index_d_USD!$H$7)</f>
        <v>13901.391</v>
      </c>
      <c r="E34" s="282">
        <f t="shared" si="11"/>
        <v>1959.7610000000004</v>
      </c>
      <c r="F34" s="258">
        <f t="shared" si="16"/>
        <v>32543.010999999999</v>
      </c>
      <c r="G34" s="261">
        <f>IF(měs_index_v_USD!$H$6="","",měs_index_v_USD!$H$6)</f>
        <v>17089.285</v>
      </c>
      <c r="H34" s="259">
        <f>IF(měs_index_d_USD!$H$6="","",měs_index_d_USD!$H$6)</f>
        <v>15453.725999999999</v>
      </c>
      <c r="I34" s="260">
        <f t="shared" si="17"/>
        <v>1635.5590000000011</v>
      </c>
      <c r="J34" s="269">
        <f t="shared" si="14"/>
        <v>107.7430252228842</v>
      </c>
      <c r="K34" s="270">
        <f t="shared" si="15"/>
        <v>111.16676021845583</v>
      </c>
    </row>
    <row r="35" spans="1:11" x14ac:dyDescent="0.2">
      <c r="A35" s="72" t="s">
        <v>81</v>
      </c>
      <c r="B35" s="264">
        <f t="shared" si="10"/>
        <v>84128.630999999994</v>
      </c>
      <c r="C35" s="265">
        <f>SUM(C32:C34)</f>
        <v>44583.023999999998</v>
      </c>
      <c r="D35" s="283">
        <f>SUM(D32:D34)</f>
        <v>39545.607000000004</v>
      </c>
      <c r="E35" s="284">
        <f t="shared" si="11"/>
        <v>5037.416999999994</v>
      </c>
      <c r="F35" s="264">
        <f>IF(F34="","",G35+H35)</f>
        <v>97129.467000000004</v>
      </c>
      <c r="G35" s="265">
        <f>IF(G34="","",SUM(G32:G34))</f>
        <v>50994.573000000004</v>
      </c>
      <c r="H35" s="265">
        <f>IF(H34="","",SUM(H32:H34))</f>
        <v>46134.894</v>
      </c>
      <c r="I35" s="266">
        <f>IF(I34="","",G35-H35)</f>
        <v>4859.6790000000037</v>
      </c>
      <c r="J35" s="310">
        <f t="shared" si="14"/>
        <v>114.38114426692995</v>
      </c>
      <c r="K35" s="311">
        <f t="shared" si="15"/>
        <v>116.66250059077356</v>
      </c>
    </row>
    <row r="36" spans="1:11" x14ac:dyDescent="0.2">
      <c r="A36" s="71" t="s">
        <v>74</v>
      </c>
      <c r="B36" s="258">
        <f t="shared" si="10"/>
        <v>25653.495999999999</v>
      </c>
      <c r="C36" s="259">
        <f>(měs_index_v_USD!$I$7)</f>
        <v>13253.066999999999</v>
      </c>
      <c r="D36" s="259">
        <f>(měs_index_d_USD!$I$7)</f>
        <v>12400.429</v>
      </c>
      <c r="E36" s="282">
        <f t="shared" si="11"/>
        <v>852.63799999999901</v>
      </c>
      <c r="F36" s="258">
        <f>IF(G36="","",G36+H36)</f>
        <v>29444.103000000003</v>
      </c>
      <c r="G36" s="261">
        <f>IF(měs_index_v_USD!$I$6="","",měs_index_v_USD!$I$6)</f>
        <v>14979.35</v>
      </c>
      <c r="H36" s="502">
        <f>IF(měs_index_d_USD!$I$6="","",měs_index_d_USD!$I$6)</f>
        <v>14464.753000000001</v>
      </c>
      <c r="I36" s="260">
        <f>IF(G36="","",G36-H36)</f>
        <v>514.59699999999975</v>
      </c>
      <c r="J36" s="269">
        <f t="shared" si="14"/>
        <v>113.02553590048252</v>
      </c>
      <c r="K36" s="270">
        <f t="shared" ref="K36:K42" si="18">IF(H36="","",H36/D36*100)</f>
        <v>116.64719825418943</v>
      </c>
    </row>
    <row r="37" spans="1:11" x14ac:dyDescent="0.2">
      <c r="A37" s="71" t="s">
        <v>70</v>
      </c>
      <c r="B37" s="258">
        <f t="shared" si="10"/>
        <v>28902.548999999999</v>
      </c>
      <c r="C37" s="259">
        <f>(měs_index_v_USD!$J$7)</f>
        <v>15055.234</v>
      </c>
      <c r="D37" s="259">
        <f>(měs_index_d_USD!$J$7)</f>
        <v>13847.315000000001</v>
      </c>
      <c r="E37" s="282">
        <f t="shared" si="11"/>
        <v>1207.9189999999999</v>
      </c>
      <c r="F37" s="258">
        <f>IF(G37="","",G37+H37)</f>
        <v>30188.387000000002</v>
      </c>
      <c r="G37" s="502">
        <f>IF(měs_index_v_USD!$J$6="","",měs_index_v_USD!$J$6)</f>
        <v>15403.718000000001</v>
      </c>
      <c r="H37" s="502">
        <f>IF(měs_index_d_USD!$J$6="","",měs_index_d_USD!$J$6)</f>
        <v>14784.669000000002</v>
      </c>
      <c r="I37" s="260">
        <f>IF(G37="","",G37-H37)</f>
        <v>619.04899999999907</v>
      </c>
      <c r="J37" s="269">
        <f t="shared" si="14"/>
        <v>102.31470331181833</v>
      </c>
      <c r="K37" s="270">
        <f t="shared" si="18"/>
        <v>106.76921121531504</v>
      </c>
    </row>
    <row r="38" spans="1:11" x14ac:dyDescent="0.2">
      <c r="A38" s="71" t="s">
        <v>73</v>
      </c>
      <c r="B38" s="258">
        <f t="shared" si="10"/>
        <v>31232.756999999998</v>
      </c>
      <c r="C38" s="259">
        <f>(měs_index_v_USD!$K$7)</f>
        <v>16593.727999999999</v>
      </c>
      <c r="D38" s="259">
        <f>(měs_index_d_USD!$K$7)</f>
        <v>14639.029</v>
      </c>
      <c r="E38" s="282">
        <f t="shared" si="11"/>
        <v>1954.6989999999987</v>
      </c>
      <c r="F38" s="258">
        <f>IF(G38="","",G38+H38)</f>
        <v>31955.144</v>
      </c>
      <c r="G38" s="261">
        <f>IF(měs_index_v_USD!$K$6="","",měs_index_v_USD!$K$6)</f>
        <v>16855.462</v>
      </c>
      <c r="H38" s="259">
        <f>IF(měs_index_d_USD!$K$6="","",měs_index_d_USD!$K$6)</f>
        <v>15099.682000000001</v>
      </c>
      <c r="I38" s="260">
        <f>IF(G38="","",G38-H38)</f>
        <v>1755.7799999999988</v>
      </c>
      <c r="J38" s="269">
        <f t="shared" si="14"/>
        <v>101.57730679929189</v>
      </c>
      <c r="K38" s="270">
        <f t="shared" si="18"/>
        <v>103.14674559357728</v>
      </c>
    </row>
    <row r="39" spans="1:11" x14ac:dyDescent="0.2">
      <c r="A39" s="72" t="s">
        <v>82</v>
      </c>
      <c r="B39" s="264">
        <f t="shared" si="10"/>
        <v>85788.801999999996</v>
      </c>
      <c r="C39" s="265">
        <f>SUM(C36:C38)</f>
        <v>44902.028999999995</v>
      </c>
      <c r="D39" s="283">
        <f>SUM(D36:D38)</f>
        <v>40886.773000000001</v>
      </c>
      <c r="E39" s="284">
        <f t="shared" si="11"/>
        <v>4015.2559999999939</v>
      </c>
      <c r="F39" s="264">
        <f>IF(F38="","",G39+H39)</f>
        <v>91587.634000000005</v>
      </c>
      <c r="G39" s="265">
        <f>IF(G38="","",SUM(G36:G38))</f>
        <v>47238.53</v>
      </c>
      <c r="H39" s="265">
        <f>IF(H38="","",SUM(H36:H38))</f>
        <v>44349.104000000007</v>
      </c>
      <c r="I39" s="266">
        <f>IF(I38="","",G39-H39)</f>
        <v>2889.4259999999922</v>
      </c>
      <c r="J39" s="310">
        <f t="shared" si="14"/>
        <v>105.20355327372846</v>
      </c>
      <c r="K39" s="311">
        <f t="shared" si="18"/>
        <v>108.4680955378895</v>
      </c>
    </row>
    <row r="40" spans="1:11" x14ac:dyDescent="0.2">
      <c r="A40" s="71" t="s">
        <v>68</v>
      </c>
      <c r="B40" s="258">
        <f t="shared" si="10"/>
        <v>33989.887999999999</v>
      </c>
      <c r="C40" s="259">
        <f>(měs_index_v_USD!$L$7)</f>
        <v>17767.133000000002</v>
      </c>
      <c r="D40" s="259">
        <f>(měs_index_d_USD!$L$7)</f>
        <v>16222.754999999999</v>
      </c>
      <c r="E40" s="282">
        <f t="shared" si="11"/>
        <v>1544.3780000000024</v>
      </c>
      <c r="F40" s="258">
        <f>IF(G40="","",G40+H40)</f>
        <v>37031.104999999996</v>
      </c>
      <c r="G40" s="261">
        <f>IF(měs_index_v_USD!$L$6="","",měs_index_v_USD!$L$6)</f>
        <v>19306.064999999999</v>
      </c>
      <c r="H40" s="259">
        <f>IF(měs_index_d_USD!$L$6="","",měs_index_d_USD!$L$6)</f>
        <v>17725.04</v>
      </c>
      <c r="I40" s="260">
        <f>IF(G40="","",G40-H40)</f>
        <v>1581.0249999999978</v>
      </c>
      <c r="J40" s="269">
        <f t="shared" si="14"/>
        <v>108.66167884261348</v>
      </c>
      <c r="K40" s="270">
        <f t="shared" si="18"/>
        <v>109.26035682595221</v>
      </c>
    </row>
    <row r="41" spans="1:11" x14ac:dyDescent="0.2">
      <c r="A41" s="71" t="s">
        <v>75</v>
      </c>
      <c r="B41" s="258">
        <f t="shared" si="10"/>
        <v>33718.204999999994</v>
      </c>
      <c r="C41" s="259">
        <f>(měs_index_v_USD!$M$7)</f>
        <v>17789.881999999994</v>
      </c>
      <c r="D41" s="259">
        <f>(měs_index_d_USD!$M$7)</f>
        <v>15928.322999999999</v>
      </c>
      <c r="E41" s="282">
        <f t="shared" si="11"/>
        <v>1861.5589999999956</v>
      </c>
      <c r="F41" s="258">
        <f>IF(G41="","",G41+H41)</f>
        <v>35765.411000000007</v>
      </c>
      <c r="G41" s="261">
        <f>IF(měs_index_v_USD!$M$6="","",měs_index_v_USD!$M$6)</f>
        <v>18960.248</v>
      </c>
      <c r="H41" s="259">
        <f>IF(měs_index_d_USD!$M$6="","",měs_index_d_USD!$M$6)</f>
        <v>16805.163000000004</v>
      </c>
      <c r="I41" s="260">
        <f>IF(G41="","",G41-H41)</f>
        <v>2155.0849999999955</v>
      </c>
      <c r="J41" s="269">
        <f t="shared" si="14"/>
        <v>106.57882947171883</v>
      </c>
      <c r="K41" s="270">
        <f t="shared" si="18"/>
        <v>105.50491096897021</v>
      </c>
    </row>
    <row r="42" spans="1:11" x14ac:dyDescent="0.2">
      <c r="A42" s="71" t="s">
        <v>69</v>
      </c>
      <c r="B42" s="258">
        <f t="shared" si="10"/>
        <v>27632.048000000003</v>
      </c>
      <c r="C42" s="259">
        <f>(měs_index_v_USD!$N$7)</f>
        <v>14305.633000000002</v>
      </c>
      <c r="D42" s="259">
        <f>(měs_index_d_USD!$N$7)</f>
        <v>13326.415000000003</v>
      </c>
      <c r="E42" s="282">
        <f t="shared" si="11"/>
        <v>979.21799999999894</v>
      </c>
      <c r="F42" s="258">
        <f>IF(G42="","",G42+H42)</f>
        <v>26993.101000000002</v>
      </c>
      <c r="G42" s="502">
        <f>IF(měs_index_v_USD!$N$6="","",měs_index_v_USD!$N$6)</f>
        <v>13919.038</v>
      </c>
      <c r="H42" s="502">
        <f>IF(měs_index_d_USD!$N$6="","",měs_index_d_USD!$N$6)</f>
        <v>13074.063</v>
      </c>
      <c r="I42" s="260">
        <f>IF(G42="","",G42-H42)</f>
        <v>844.97500000000036</v>
      </c>
      <c r="J42" s="269">
        <f t="shared" si="14"/>
        <v>97.297602979190074</v>
      </c>
      <c r="K42" s="270">
        <f t="shared" si="18"/>
        <v>98.106377446597577</v>
      </c>
    </row>
    <row r="43" spans="1:11" ht="13.5" thickBot="1" x14ac:dyDescent="0.25">
      <c r="A43" s="73" t="s">
        <v>83</v>
      </c>
      <c r="B43" s="271">
        <f t="shared" si="10"/>
        <v>95340.141000000003</v>
      </c>
      <c r="C43" s="272">
        <f>SUM(C40:C42)</f>
        <v>49862.648000000001</v>
      </c>
      <c r="D43" s="285">
        <f>SUM(D40:D42)</f>
        <v>45477.493000000002</v>
      </c>
      <c r="E43" s="286">
        <f>C43-D43</f>
        <v>4385.1549999999988</v>
      </c>
      <c r="F43" s="271">
        <f>IF(F42="","",G43+H43)</f>
        <v>99789.616999999998</v>
      </c>
      <c r="G43" s="272">
        <f>IF(G42="","",SUM(G40:G42))</f>
        <v>52185.350999999995</v>
      </c>
      <c r="H43" s="272">
        <f>IF(H42="","",SUM(H40:H42))</f>
        <v>47604.266000000011</v>
      </c>
      <c r="I43" s="273">
        <f>IF(I42="","",G43-H43)</f>
        <v>4581.0849999999846</v>
      </c>
      <c r="J43" s="322">
        <f t="shared" si="14"/>
        <v>104.65820226795816</v>
      </c>
      <c r="K43" s="323">
        <f t="shared" si="15"/>
        <v>104.67653966765495</v>
      </c>
    </row>
    <row r="44" spans="1:11" ht="15.75" customHeight="1" thickBot="1" x14ac:dyDescent="0.25">
      <c r="B44" s="287"/>
      <c r="C44" s="287"/>
      <c r="D44" s="287"/>
      <c r="E44" s="287"/>
      <c r="F44" s="287"/>
      <c r="G44" s="287"/>
      <c r="H44" s="287"/>
      <c r="I44" s="287"/>
      <c r="J44" s="1048" t="s">
        <v>95</v>
      </c>
      <c r="K44" s="1050"/>
    </row>
    <row r="45" spans="1:11" ht="13.5" thickBot="1" x14ac:dyDescent="0.25">
      <c r="A45" s="68"/>
      <c r="B45" s="186">
        <f>PopisTabulek!$A$11</f>
        <v>2017</v>
      </c>
      <c r="C45" s="187"/>
      <c r="D45" s="187"/>
      <c r="E45" s="188"/>
      <c r="F45" s="186">
        <f>PopisTabulek!$E$11</f>
        <v>2018</v>
      </c>
      <c r="G45" s="187"/>
      <c r="H45" s="187"/>
      <c r="I45" s="187"/>
      <c r="J45" s="186" t="str">
        <f>PopisTabulek!$I$11</f>
        <v>Index 18/17</v>
      </c>
      <c r="K45" s="188"/>
    </row>
    <row r="46" spans="1:11" ht="13.5" thickBot="1" x14ac:dyDescent="0.25">
      <c r="A46" s="68" t="s">
        <v>50</v>
      </c>
      <c r="B46" s="288" t="s">
        <v>51</v>
      </c>
      <c r="C46" s="289" t="s">
        <v>52</v>
      </c>
      <c r="D46" s="289" t="s">
        <v>53</v>
      </c>
      <c r="E46" s="290" t="s">
        <v>54</v>
      </c>
      <c r="F46" s="288" t="s">
        <v>51</v>
      </c>
      <c r="G46" s="289" t="s">
        <v>52</v>
      </c>
      <c r="H46" s="289" t="s">
        <v>53</v>
      </c>
      <c r="I46" s="290" t="s">
        <v>54</v>
      </c>
      <c r="J46" s="291" t="s">
        <v>52</v>
      </c>
      <c r="K46" s="292" t="s">
        <v>53</v>
      </c>
    </row>
    <row r="47" spans="1:11" x14ac:dyDescent="0.2">
      <c r="A47" s="70" t="s">
        <v>66</v>
      </c>
      <c r="B47" s="293">
        <f>C47+D47</f>
        <v>24201.080999999998</v>
      </c>
      <c r="C47" s="253">
        <f>(měs_index_v_EUR!$C$7)</f>
        <v>12977.782000000001</v>
      </c>
      <c r="D47" s="253">
        <f>(měs_index_d_EUR!$C$7)</f>
        <v>11223.298999999999</v>
      </c>
      <c r="E47" s="254">
        <f>C47-D47</f>
        <v>1754.483000000002</v>
      </c>
      <c r="F47" s="252">
        <f>G47+H47</f>
        <v>27499.118000000002</v>
      </c>
      <c r="G47" s="253">
        <f>(měs_index_v_EUR!$C$6)</f>
        <v>14460.808999999999</v>
      </c>
      <c r="H47" s="253">
        <f>(měs_index_d_EUR!$C$6)</f>
        <v>13038.309000000001</v>
      </c>
      <c r="I47" s="281">
        <f>G47-H47</f>
        <v>1422.4999999999982</v>
      </c>
      <c r="J47" s="256">
        <f t="shared" ref="J47:K47" si="19">G47/C47*100</f>
        <v>111.42743035751408</v>
      </c>
      <c r="K47" s="257">
        <f t="shared" si="19"/>
        <v>116.17180474297267</v>
      </c>
    </row>
    <row r="48" spans="1:11" x14ac:dyDescent="0.2">
      <c r="A48" s="71" t="s">
        <v>71</v>
      </c>
      <c r="B48" s="294">
        <f t="shared" ref="B48:B62" si="20">C48+D48</f>
        <v>23575.455999999998</v>
      </c>
      <c r="C48" s="259">
        <f>(měs_index_v_EUR!$D$7)</f>
        <v>12512.78</v>
      </c>
      <c r="D48" s="259">
        <f>(měs_index_d_EUR!$D$7)</f>
        <v>11062.675999999999</v>
      </c>
      <c r="E48" s="260">
        <f t="shared" ref="E48:E61" si="21">C48-D48</f>
        <v>1450.1040000000012</v>
      </c>
      <c r="F48" s="202">
        <f>IF(G48="","",G48+H48)</f>
        <v>25122.482000000004</v>
      </c>
      <c r="G48" s="203">
        <f>IF(měs_index_v_EUR!$D$6="","",měs_index_v_EUR!$D$6)</f>
        <v>13333.720000000001</v>
      </c>
      <c r="H48" s="203">
        <f>IF(měs_index_d_EUR!$D$6="","",měs_index_d_EUR!$D$6)</f>
        <v>11788.762000000001</v>
      </c>
      <c r="I48" s="204">
        <f>IF(G48="","",G48-H48)</f>
        <v>1544.9580000000005</v>
      </c>
      <c r="J48" s="205">
        <f>IF(G48="","",G48/C48*100)</f>
        <v>106.56081222558058</v>
      </c>
      <c r="K48" s="206">
        <f>IF(H48="","",H48/D48*100)</f>
        <v>106.56338484467955</v>
      </c>
    </row>
    <row r="49" spans="1:11" x14ac:dyDescent="0.2">
      <c r="A49" s="71" t="s">
        <v>67</v>
      </c>
      <c r="B49" s="294">
        <f t="shared" si="20"/>
        <v>27685.004999999997</v>
      </c>
      <c r="C49" s="259">
        <f>(měs_index_v_EUR!$E$7)</f>
        <v>14787.226000000001</v>
      </c>
      <c r="D49" s="259">
        <f>(měs_index_d_EUR!$E$7)</f>
        <v>12897.778999999999</v>
      </c>
      <c r="E49" s="260">
        <f t="shared" si="21"/>
        <v>1889.4470000000019</v>
      </c>
      <c r="F49" s="258">
        <f t="shared" ref="F49" si="22">IF(G49="","",G49+H49)</f>
        <v>27455.508999999998</v>
      </c>
      <c r="G49" s="261">
        <f>IF(měs_index_v_EUR!$E$6="","",měs_index_v_EUR!$E$6)</f>
        <v>14602.268999999998</v>
      </c>
      <c r="H49" s="259">
        <f>IF(měs_index_d_EUR!$E$6="","",měs_index_d_EUR!$E$6)</f>
        <v>12853.240000000002</v>
      </c>
      <c r="I49" s="260">
        <f t="shared" ref="I49" si="23">IF(G49="","",G49-H49)</f>
        <v>1749.0289999999968</v>
      </c>
      <c r="J49" s="262">
        <f t="shared" ref="J49:J62" si="24">IF(G49="","",G49/C49*100)</f>
        <v>98.749210974390991</v>
      </c>
      <c r="K49" s="263">
        <f t="shared" ref="K49:K62" si="25">IF(H49="","",H49/D49*100)</f>
        <v>99.654676979656756</v>
      </c>
    </row>
    <row r="50" spans="1:11" x14ac:dyDescent="0.2">
      <c r="A50" s="72" t="s">
        <v>80</v>
      </c>
      <c r="B50" s="295">
        <f t="shared" si="20"/>
        <v>75461.542000000001</v>
      </c>
      <c r="C50" s="265">
        <f>SUM(C47:C49)</f>
        <v>40277.788</v>
      </c>
      <c r="D50" s="265">
        <f>SUM(D47:D49)</f>
        <v>35183.754000000001</v>
      </c>
      <c r="E50" s="266">
        <f t="shared" si="21"/>
        <v>5094.0339999999997</v>
      </c>
      <c r="F50" s="264">
        <f>IF(F49="","",G50+H50)</f>
        <v>80077.108999999997</v>
      </c>
      <c r="G50" s="265">
        <f>IF(G49="","",SUM(G47:G49))</f>
        <v>42396.798000000003</v>
      </c>
      <c r="H50" s="265">
        <f>IF(H49="","",SUM(H47:H49))</f>
        <v>37680.311000000002</v>
      </c>
      <c r="I50" s="266">
        <f>IF(I49="","",G50-H50)</f>
        <v>4716.487000000001</v>
      </c>
      <c r="J50" s="267">
        <f t="shared" si="24"/>
        <v>105.26098900962486</v>
      </c>
      <c r="K50" s="268">
        <f t="shared" si="25"/>
        <v>107.09576641537456</v>
      </c>
    </row>
    <row r="51" spans="1:11" x14ac:dyDescent="0.2">
      <c r="A51" s="71" t="s">
        <v>72</v>
      </c>
      <c r="B51" s="294">
        <f t="shared" si="20"/>
        <v>23486.435999999998</v>
      </c>
      <c r="C51" s="259">
        <f>(měs_index_v_EUR!$F$7)</f>
        <v>12410.459999999997</v>
      </c>
      <c r="D51" s="259">
        <f>(měs_index_d_EUR!$F$7)</f>
        <v>11075.976000000001</v>
      </c>
      <c r="E51" s="260">
        <f t="shared" si="21"/>
        <v>1334.4839999999967</v>
      </c>
      <c r="F51" s="258">
        <f t="shared" ref="F51:F53" si="26">IF(G51="","",G51+H51)</f>
        <v>26380.269</v>
      </c>
      <c r="G51" s="502">
        <f>IF(měs_index_v_EUR!$F$6="","",měs_index_v_EUR!$F$6)</f>
        <v>13988.195000000002</v>
      </c>
      <c r="H51" s="259">
        <f>IF(měs_index_d_EUR!$F$6="","",měs_index_d_EUR!$F$6)</f>
        <v>12392.073999999999</v>
      </c>
      <c r="I51" s="260">
        <f t="shared" ref="I51:I53" si="27">IF(G51="","",G51-H51)</f>
        <v>1596.1210000000028</v>
      </c>
      <c r="J51" s="269">
        <f t="shared" si="24"/>
        <v>112.7129453702764</v>
      </c>
      <c r="K51" s="270">
        <f t="shared" si="25"/>
        <v>111.88245622778523</v>
      </c>
    </row>
    <row r="52" spans="1:11" x14ac:dyDescent="0.2">
      <c r="A52" s="71" t="s">
        <v>76</v>
      </c>
      <c r="B52" s="294">
        <f t="shared" si="20"/>
        <v>26387.801999999996</v>
      </c>
      <c r="C52" s="259">
        <f>(měs_index_v_EUR!$G$7)</f>
        <v>13938.420999999997</v>
      </c>
      <c r="D52" s="259">
        <f>(měs_index_d_EUR!$G$7)</f>
        <v>12449.380999999999</v>
      </c>
      <c r="E52" s="260">
        <f t="shared" si="21"/>
        <v>1489.0399999999972</v>
      </c>
      <c r="F52" s="258">
        <f t="shared" si="26"/>
        <v>27275.409</v>
      </c>
      <c r="G52" s="261">
        <f>IF(měs_index_v_EUR!$G$6="","",měs_index_v_EUR!$G$6)</f>
        <v>14173.355999999998</v>
      </c>
      <c r="H52" s="259">
        <f>IF(měs_index_d_EUR!$G$6="","",měs_index_d_EUR!$G$6)</f>
        <v>13102.053</v>
      </c>
      <c r="I52" s="260">
        <f t="shared" si="27"/>
        <v>1071.3029999999981</v>
      </c>
      <c r="J52" s="269">
        <f t="shared" si="24"/>
        <v>101.68552090656469</v>
      </c>
      <c r="K52" s="270">
        <f t="shared" si="25"/>
        <v>105.24260603800302</v>
      </c>
    </row>
    <row r="53" spans="1:11" x14ac:dyDescent="0.2">
      <c r="A53" s="71" t="s">
        <v>77</v>
      </c>
      <c r="B53" s="294">
        <f t="shared" si="20"/>
        <v>26505.582000000002</v>
      </c>
      <c r="C53" s="259">
        <f>(měs_index_v_EUR!$H$7)</f>
        <v>14125.442000000001</v>
      </c>
      <c r="D53" s="259">
        <f>(měs_index_d_EUR!$H$7)</f>
        <v>12380.14</v>
      </c>
      <c r="E53" s="260">
        <f t="shared" si="21"/>
        <v>1745.3020000000015</v>
      </c>
      <c r="F53" s="258">
        <f t="shared" si="26"/>
        <v>27868.04</v>
      </c>
      <c r="G53" s="261">
        <f>IF(měs_index_v_EUR!$H$6="","",měs_index_v_EUR!$H$6)</f>
        <v>14634.32</v>
      </c>
      <c r="H53" s="259">
        <f>IF(měs_index_d_EUR!$H$6="","",měs_index_d_EUR!$H$6)</f>
        <v>13233.72</v>
      </c>
      <c r="I53" s="260">
        <f t="shared" si="27"/>
        <v>1400.6000000000004</v>
      </c>
      <c r="J53" s="269">
        <f t="shared" si="24"/>
        <v>103.60256337465404</v>
      </c>
      <c r="K53" s="270">
        <f t="shared" si="25"/>
        <v>106.89475240183069</v>
      </c>
    </row>
    <row r="54" spans="1:11" x14ac:dyDescent="0.2">
      <c r="A54" s="72" t="s">
        <v>81</v>
      </c>
      <c r="B54" s="295">
        <f t="shared" si="20"/>
        <v>76379.820000000007</v>
      </c>
      <c r="C54" s="265">
        <f>SUM(C51:C53)</f>
        <v>40474.322999999997</v>
      </c>
      <c r="D54" s="265">
        <f>SUM(D51:D53)</f>
        <v>35905.497000000003</v>
      </c>
      <c r="E54" s="266">
        <f t="shared" si="21"/>
        <v>4568.8259999999937</v>
      </c>
      <c r="F54" s="264">
        <f>IF(F53="","",G54+H54)</f>
        <v>81523.717999999993</v>
      </c>
      <c r="G54" s="265">
        <f>IF(G53="","",SUM(G51:G53))</f>
        <v>42795.870999999999</v>
      </c>
      <c r="H54" s="265">
        <f>IF(H53="","",SUM(H51:H53))</f>
        <v>38727.847000000002</v>
      </c>
      <c r="I54" s="266">
        <f>IF(I53="","",G54-H54)</f>
        <v>4068.0239999999976</v>
      </c>
      <c r="J54" s="310">
        <f t="shared" si="24"/>
        <v>105.73585381526951</v>
      </c>
      <c r="K54" s="311">
        <f t="shared" si="25"/>
        <v>107.86049556701582</v>
      </c>
    </row>
    <row r="55" spans="1:11" x14ac:dyDescent="0.2">
      <c r="A55" s="71" t="s">
        <v>74</v>
      </c>
      <c r="B55" s="294">
        <f t="shared" si="20"/>
        <v>22257.167000000001</v>
      </c>
      <c r="C55" s="259">
        <f>(měs_index_v_EUR!$I$7)</f>
        <v>11498.460999999999</v>
      </c>
      <c r="D55" s="259">
        <f>(měs_index_d_EUR!$I$7)</f>
        <v>10758.706</v>
      </c>
      <c r="E55" s="260">
        <f t="shared" si="21"/>
        <v>739.7549999999992</v>
      </c>
      <c r="F55" s="258">
        <f>IF(G55="","",G55+H55)</f>
        <v>25204.432000000001</v>
      </c>
      <c r="G55" s="261">
        <f>IF(měs_index_v_EUR!$I$6="","",měs_index_v_EUR!$I$6)</f>
        <v>12822.466</v>
      </c>
      <c r="H55" s="502">
        <f>IF(měs_index_d_EUR!$I$6="","",měs_index_d_EUR!$I$6)</f>
        <v>12381.966000000002</v>
      </c>
      <c r="I55" s="260">
        <f>IF(G55="","",G55-H55)</f>
        <v>440.49999999999818</v>
      </c>
      <c r="J55" s="269">
        <f t="shared" si="24"/>
        <v>111.51462791411826</v>
      </c>
      <c r="K55" s="270">
        <f t="shared" si="25"/>
        <v>115.08787395064056</v>
      </c>
    </row>
    <row r="56" spans="1:11" x14ac:dyDescent="0.2">
      <c r="A56" s="71" t="s">
        <v>70</v>
      </c>
      <c r="B56" s="294">
        <f t="shared" si="20"/>
        <v>24480.960999999999</v>
      </c>
      <c r="C56" s="259">
        <f>(měs_index_v_EUR!$J$7)</f>
        <v>12752.045999999998</v>
      </c>
      <c r="D56" s="259">
        <f>(měs_index_d_EUR!$J$7)</f>
        <v>11728.915000000001</v>
      </c>
      <c r="E56" s="260">
        <f t="shared" si="21"/>
        <v>1023.1309999999976</v>
      </c>
      <c r="F56" s="258">
        <f>IF(G56="","",G56+H56)</f>
        <v>26142.580999999998</v>
      </c>
      <c r="G56" s="502">
        <f>IF(měs_index_v_EUR!$J$6="","",měs_index_v_EUR!$J$6)</f>
        <v>13339.333000000001</v>
      </c>
      <c r="H56" s="502">
        <f>IF(měs_index_d_EUR!$J$6="","",měs_index_d_EUR!$J$6)</f>
        <v>12803.248</v>
      </c>
      <c r="I56" s="260">
        <f>IF(G56="","",G56-H56)</f>
        <v>536.08500000000095</v>
      </c>
      <c r="J56" s="269">
        <f t="shared" si="24"/>
        <v>104.60543351239482</v>
      </c>
      <c r="K56" s="270">
        <f>IF(H56="","",H56/D56*100)</f>
        <v>109.15969635725043</v>
      </c>
    </row>
    <row r="57" spans="1:11" x14ac:dyDescent="0.2">
      <c r="A57" s="71" t="s">
        <v>73</v>
      </c>
      <c r="B57" s="294">
        <f t="shared" si="20"/>
        <v>26197.184000000001</v>
      </c>
      <c r="C57" s="259">
        <f>(měs_index_v_EUR!$K$7)</f>
        <v>13918.367</v>
      </c>
      <c r="D57" s="259">
        <f>(měs_index_d_EUR!$K$7)</f>
        <v>12278.817000000001</v>
      </c>
      <c r="E57" s="260">
        <f t="shared" si="21"/>
        <v>1639.5499999999993</v>
      </c>
      <c r="F57" s="258">
        <f>IF(G57="","",G57+H57)</f>
        <v>27400.461000000003</v>
      </c>
      <c r="G57" s="261">
        <f>IF(měs_index_v_EUR!$K$6="","",měs_index_v_EUR!$K$6)</f>
        <v>14452.991</v>
      </c>
      <c r="H57" s="259">
        <f>IF(měs_index_d_EUR!$K$6="","",měs_index_d_EUR!$K$6)</f>
        <v>12947.470000000001</v>
      </c>
      <c r="I57" s="260">
        <f>IF(G57="","",G57-H57)</f>
        <v>1505.5209999999988</v>
      </c>
      <c r="J57" s="269">
        <f t="shared" si="24"/>
        <v>103.84114027169997</v>
      </c>
      <c r="K57" s="270">
        <f>IF(H57="","",H57/D57*100)</f>
        <v>105.44558160611075</v>
      </c>
    </row>
    <row r="58" spans="1:11" x14ac:dyDescent="0.2">
      <c r="A58" s="72" t="s">
        <v>82</v>
      </c>
      <c r="B58" s="295">
        <f t="shared" si="20"/>
        <v>72935.312000000005</v>
      </c>
      <c r="C58" s="265">
        <f>SUM(C55:C57)</f>
        <v>38168.873999999996</v>
      </c>
      <c r="D58" s="265">
        <f>SUM(D55:D57)</f>
        <v>34766.438000000002</v>
      </c>
      <c r="E58" s="266">
        <f t="shared" si="21"/>
        <v>3402.4359999999942</v>
      </c>
      <c r="F58" s="264">
        <f>IF(F57="","",G58+H58)</f>
        <v>78747.474000000002</v>
      </c>
      <c r="G58" s="265">
        <f>IF(G57="","",SUM(G55:G57))</f>
        <v>40614.79</v>
      </c>
      <c r="H58" s="265">
        <f>IF(H57="","",SUM(H55:H57))</f>
        <v>38132.684000000001</v>
      </c>
      <c r="I58" s="266">
        <f>IF(I57="","",G58-H58)</f>
        <v>2482.1059999999998</v>
      </c>
      <c r="J58" s="310">
        <f t="shared" si="24"/>
        <v>106.40814292818806</v>
      </c>
      <c r="K58" s="311">
        <f t="shared" si="25"/>
        <v>109.68245869766697</v>
      </c>
    </row>
    <row r="59" spans="1:11" x14ac:dyDescent="0.2">
      <c r="A59" s="71" t="s">
        <v>68</v>
      </c>
      <c r="B59" s="294">
        <f t="shared" si="20"/>
        <v>28916.138999999999</v>
      </c>
      <c r="C59" s="259">
        <f>(měs_index_v_EUR!$L$7)</f>
        <v>15114.992</v>
      </c>
      <c r="D59" s="259">
        <f>(měs_index_d_EUR!$L$7)</f>
        <v>13801.146999999999</v>
      </c>
      <c r="E59" s="260">
        <f t="shared" si="21"/>
        <v>1313.8450000000012</v>
      </c>
      <c r="F59" s="258">
        <f>IF(G59="","",G59+H59)</f>
        <v>32250.536000000004</v>
      </c>
      <c r="G59" s="261">
        <f>IF(měs_index_v_EUR!$L$6="","",měs_index_v_EUR!$L$6)</f>
        <v>16813.729000000003</v>
      </c>
      <c r="H59" s="259">
        <f>IF(měs_index_d_EUR!$L$6="","",měs_index_d_EUR!$L$6)</f>
        <v>15436.807000000001</v>
      </c>
      <c r="I59" s="260">
        <f>IF(G59="","",G59-H59)</f>
        <v>1376.9220000000023</v>
      </c>
      <c r="J59" s="269">
        <f t="shared" si="24"/>
        <v>111.23875553490205</v>
      </c>
      <c r="K59" s="270">
        <f>IF(H59="","",H59/D59*100)</f>
        <v>111.85162363678904</v>
      </c>
    </row>
    <row r="60" spans="1:11" x14ac:dyDescent="0.2">
      <c r="A60" s="71" t="s">
        <v>75</v>
      </c>
      <c r="B60" s="294">
        <f t="shared" si="20"/>
        <v>28736.265000000003</v>
      </c>
      <c r="C60" s="259">
        <f>(měs_index_v_EUR!$M$7)</f>
        <v>15161.388000000001</v>
      </c>
      <c r="D60" s="259">
        <f>(měs_index_d_EUR!$M$7)</f>
        <v>13574.877000000002</v>
      </c>
      <c r="E60" s="260">
        <f t="shared" si="21"/>
        <v>1586.5109999999986</v>
      </c>
      <c r="F60" s="258">
        <f>IF(G60="","",G60+H60)</f>
        <v>31465.399000000001</v>
      </c>
      <c r="G60" s="261">
        <f>IF(měs_index_v_EUR!$M$6="","",měs_index_v_EUR!$M$6)</f>
        <v>16680.692000000003</v>
      </c>
      <c r="H60" s="259">
        <f>IF(měs_index_d_EUR!$M$6="","",měs_index_d_EUR!$M$6)</f>
        <v>14784.706999999999</v>
      </c>
      <c r="I60" s="260">
        <f>IF(G60="","",G60-H60)</f>
        <v>1895.9850000000042</v>
      </c>
      <c r="J60" s="269">
        <f t="shared" si="24"/>
        <v>110.02087671656449</v>
      </c>
      <c r="K60" s="270">
        <f>IF(H60="","",H60/D60*100)</f>
        <v>108.91227228062543</v>
      </c>
    </row>
    <row r="61" spans="1:11" x14ac:dyDescent="0.2">
      <c r="A61" s="71" t="s">
        <v>69</v>
      </c>
      <c r="B61" s="294">
        <f t="shared" si="20"/>
        <v>23345.077999999998</v>
      </c>
      <c r="C61" s="259">
        <f>(měs_index_v_EUR!$N$7)</f>
        <v>12086.187999999998</v>
      </c>
      <c r="D61" s="259">
        <f>(měs_index_d_EUR!$N$7)</f>
        <v>11258.89</v>
      </c>
      <c r="E61" s="260">
        <f t="shared" si="21"/>
        <v>827.29799999999886</v>
      </c>
      <c r="F61" s="258">
        <f>IF(G61="","",G61+H61)</f>
        <v>23714.843999999997</v>
      </c>
      <c r="G61" s="502">
        <f>IF(měs_index_v_EUR!$N$6="","",měs_index_v_EUR!$N$6)</f>
        <v>12228.599999999999</v>
      </c>
      <c r="H61" s="502">
        <f>IF(měs_index_d_EUR!$N$6="","",měs_index_d_EUR!$N$6)</f>
        <v>11486.244000000001</v>
      </c>
      <c r="I61" s="260">
        <f>IF(G61="","",G61-H61)</f>
        <v>742.35599999999795</v>
      </c>
      <c r="J61" s="269">
        <f t="shared" si="24"/>
        <v>101.17830369674871</v>
      </c>
      <c r="K61" s="270">
        <f>IF(H61="","",H61/D61*100)</f>
        <v>102.01932872601118</v>
      </c>
    </row>
    <row r="62" spans="1:11" ht="13.5" thickBot="1" x14ac:dyDescent="0.25">
      <c r="A62" s="73" t="s">
        <v>83</v>
      </c>
      <c r="B62" s="296">
        <f t="shared" si="20"/>
        <v>80997.482000000004</v>
      </c>
      <c r="C62" s="272">
        <f>SUM(C59:C61)</f>
        <v>42362.567999999999</v>
      </c>
      <c r="D62" s="272">
        <f>SUM(D59:D61)</f>
        <v>38634.914000000004</v>
      </c>
      <c r="E62" s="273">
        <f>C62-D62</f>
        <v>3727.653999999995</v>
      </c>
      <c r="F62" s="271">
        <f>IF(F61="","",G62+H62)</f>
        <v>87430.77900000001</v>
      </c>
      <c r="G62" s="272">
        <f>IF(G61="","",SUM(G59:G61))</f>
        <v>45723.021000000001</v>
      </c>
      <c r="H62" s="272">
        <f>IF(H61="","",SUM(H59:H61))</f>
        <v>41707.758000000002</v>
      </c>
      <c r="I62" s="273">
        <f>IF(I61="","",G62-H62)</f>
        <v>4015.262999999999</v>
      </c>
      <c r="J62" s="322">
        <f t="shared" si="24"/>
        <v>107.93259983672378</v>
      </c>
      <c r="K62" s="323">
        <f t="shared" si="25"/>
        <v>107.95354171100264</v>
      </c>
    </row>
    <row r="64" spans="1:11" x14ac:dyDescent="0.2">
      <c r="A64" s="37" t="s">
        <v>161</v>
      </c>
      <c r="B64" s="10"/>
      <c r="C64" s="10"/>
      <c r="D64" s="10"/>
      <c r="E64" s="10"/>
      <c r="F64" s="10"/>
      <c r="G64" s="10"/>
      <c r="H64" s="10"/>
      <c r="I64" s="10"/>
      <c r="J64" s="10"/>
      <c r="K64" s="53" t="s">
        <v>92</v>
      </c>
    </row>
    <row r="67" ht="10.5" customHeight="1" x14ac:dyDescent="0.2"/>
  </sheetData>
  <mergeCells count="2">
    <mergeCell ref="A5:K5"/>
    <mergeCell ref="J44:K44"/>
  </mergeCells>
  <phoneticPr fontId="0" type="noConversion"/>
  <hyperlinks>
    <hyperlink ref="A1" location="obsah!A1" display="obsah"/>
  </hyperlinks>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pageSetUpPr fitToPage="1"/>
  </sheetPr>
  <dimension ref="A1:R67"/>
  <sheetViews>
    <sheetView showGridLines="0" zoomScaleNormal="100" zoomScaleSheetLayoutView="55" workbookViewId="0">
      <selection activeCell="O12" sqref="O12"/>
    </sheetView>
  </sheetViews>
  <sheetFormatPr defaultColWidth="8.85546875" defaultRowHeight="12.75" x14ac:dyDescent="0.2"/>
  <cols>
    <col min="1" max="1" width="19.7109375" style="156" customWidth="1"/>
    <col min="2" max="2" width="10.42578125" style="156" customWidth="1"/>
    <col min="3" max="3" width="6" style="156" customWidth="1"/>
    <col min="4" max="4" width="10.42578125" style="156" customWidth="1"/>
    <col min="5" max="5" width="5.28515625" style="156" bestFit="1" customWidth="1"/>
    <col min="6" max="6" width="6.7109375" style="156" customWidth="1"/>
    <col min="7" max="7" width="8.85546875" style="156" customWidth="1"/>
    <col min="8" max="8" width="6" style="156" customWidth="1"/>
    <col min="9" max="9" width="9.28515625" style="156" customWidth="1"/>
    <col min="10" max="10" width="5.28515625" style="156" customWidth="1"/>
    <col min="11" max="11" width="6.7109375" style="156" customWidth="1"/>
    <col min="12" max="12" width="9.28515625" style="156" customWidth="1"/>
    <col min="13" max="13" width="6" style="156" customWidth="1"/>
    <col min="14" max="14" width="9.28515625" style="156" customWidth="1"/>
    <col min="15" max="15" width="5.28515625" style="156" bestFit="1" customWidth="1"/>
    <col min="16" max="16" width="6.7109375" style="156" customWidth="1"/>
    <col min="17" max="17" width="9.28515625" style="156" bestFit="1" customWidth="1"/>
    <col min="18" max="18" width="10" style="156" customWidth="1"/>
    <col min="19" max="19" width="8.5703125" style="156" customWidth="1"/>
    <col min="20" max="16384" width="8.85546875" style="156"/>
  </cols>
  <sheetData>
    <row r="1" spans="1:18" ht="14.25" x14ac:dyDescent="0.2">
      <c r="A1" s="155" t="s">
        <v>98</v>
      </c>
    </row>
    <row r="2" spans="1:18" ht="21" customHeight="1" x14ac:dyDescent="0.25">
      <c r="A2" s="1037" t="str">
        <f>PopisTabulek!A19</f>
        <v>Teritoriální struktura zahraničního obchodu ČR s vybranými zeměmi za leden - prosinec 2018</v>
      </c>
      <c r="B2" s="1037"/>
      <c r="C2" s="1037"/>
      <c r="D2" s="1037"/>
      <c r="E2" s="1037"/>
      <c r="F2" s="1037"/>
      <c r="G2" s="1037"/>
      <c r="H2" s="1037"/>
      <c r="I2" s="1037"/>
      <c r="J2" s="1037"/>
      <c r="K2" s="1037"/>
      <c r="L2" s="1037"/>
      <c r="M2" s="1037"/>
      <c r="N2" s="1037"/>
      <c r="O2" s="1037"/>
      <c r="P2" s="1037"/>
      <c r="Q2" s="1037"/>
      <c r="R2" s="1037"/>
    </row>
    <row r="3" spans="1:18" ht="14.25" customHeight="1" x14ac:dyDescent="0.2">
      <c r="A3" s="1038" t="str">
        <f>PopisTabulek!A20</f>
        <v>(rok 2018 - zpřesněné údaje k 28.2.2019)</v>
      </c>
      <c r="B3" s="1038"/>
      <c r="C3" s="1038"/>
      <c r="D3" s="1038"/>
      <c r="E3" s="1038"/>
      <c r="F3" s="1038"/>
      <c r="G3" s="1038"/>
      <c r="H3" s="1038"/>
      <c r="I3" s="1038"/>
      <c r="J3" s="1038"/>
      <c r="K3" s="1038"/>
      <c r="L3" s="1038"/>
      <c r="M3" s="1038"/>
      <c r="N3" s="1038"/>
      <c r="O3" s="1038"/>
      <c r="P3" s="1038"/>
      <c r="Q3" s="1038"/>
      <c r="R3" s="1038"/>
    </row>
    <row r="4" spans="1:18" ht="14.25" customHeight="1" x14ac:dyDescent="0.2">
      <c r="A4" s="524"/>
      <c r="B4" s="524"/>
      <c r="C4" s="524"/>
      <c r="D4" s="524"/>
      <c r="E4" s="524"/>
      <c r="F4" s="524"/>
      <c r="G4" s="524"/>
      <c r="H4" s="524"/>
      <c r="I4" s="524"/>
      <c r="J4" s="524"/>
      <c r="K4" s="524"/>
      <c r="L4" s="524"/>
      <c r="M4" s="524"/>
      <c r="N4" s="524"/>
      <c r="O4" s="524"/>
      <c r="P4" s="524"/>
      <c r="Q4" s="524"/>
      <c r="R4" s="524"/>
    </row>
    <row r="5" spans="1:18" ht="14.25" customHeight="1" x14ac:dyDescent="0.2">
      <c r="A5" s="524"/>
      <c r="B5" s="524"/>
      <c r="C5" s="524"/>
      <c r="D5" s="524"/>
      <c r="E5" s="524"/>
      <c r="F5" s="524"/>
      <c r="G5" s="524"/>
      <c r="H5" s="524"/>
      <c r="I5" s="524"/>
      <c r="J5" s="524"/>
      <c r="K5" s="524"/>
      <c r="L5" s="524"/>
      <c r="M5" s="524"/>
      <c r="N5" s="524"/>
      <c r="O5" s="524"/>
      <c r="P5" s="524"/>
      <c r="Q5" s="524"/>
      <c r="R5" s="524"/>
    </row>
    <row r="6" spans="1:18" ht="16.5" customHeight="1" thickBot="1" x14ac:dyDescent="0.25">
      <c r="A6" s="324"/>
      <c r="B6" s="315"/>
      <c r="C6" s="315"/>
      <c r="D6" s="315"/>
      <c r="E6" s="315"/>
      <c r="F6" s="315"/>
      <c r="G6" s="315"/>
      <c r="H6" s="315"/>
      <c r="I6" s="315"/>
      <c r="J6" s="315"/>
      <c r="K6" s="315"/>
      <c r="L6" s="315"/>
      <c r="M6" s="315"/>
      <c r="N6" s="315"/>
      <c r="O6" s="315"/>
      <c r="P6" s="315"/>
      <c r="Q6" s="315"/>
      <c r="R6" s="315"/>
    </row>
    <row r="7" spans="1:18" ht="19.5" customHeight="1" thickBot="1" x14ac:dyDescent="0.25">
      <c r="A7" s="161"/>
      <c r="B7" s="1041" t="s">
        <v>0</v>
      </c>
      <c r="C7" s="1042"/>
      <c r="D7" s="1042"/>
      <c r="E7" s="1042"/>
      <c r="F7" s="1043"/>
      <c r="G7" s="1041" t="s">
        <v>1</v>
      </c>
      <c r="H7" s="1042"/>
      <c r="I7" s="1042"/>
      <c r="J7" s="1042"/>
      <c r="K7" s="1043"/>
      <c r="L7" s="1042" t="s">
        <v>2</v>
      </c>
      <c r="M7" s="1042"/>
      <c r="N7" s="1042"/>
      <c r="O7" s="1042"/>
      <c r="P7" s="1042"/>
      <c r="Q7" s="1053" t="s">
        <v>3</v>
      </c>
      <c r="R7" s="1054"/>
    </row>
    <row r="8" spans="1:18" ht="13.5" thickBot="1" x14ac:dyDescent="0.25">
      <c r="A8" s="163"/>
      <c r="B8" s="1039" t="str">
        <f>PopisTabulek!$A$5</f>
        <v>1-12/2017</v>
      </c>
      <c r="C8" s="1040"/>
      <c r="D8" s="1039" t="str">
        <f>PopisTabulek!$C$5</f>
        <v>1-12/2018</v>
      </c>
      <c r="E8" s="1040"/>
      <c r="F8" s="456" t="s">
        <v>4</v>
      </c>
      <c r="G8" s="1039" t="str">
        <f>PopisTabulek!$A$5</f>
        <v>1-12/2017</v>
      </c>
      <c r="H8" s="1040"/>
      <c r="I8" s="1039" t="str">
        <f>PopisTabulek!$C$5</f>
        <v>1-12/2018</v>
      </c>
      <c r="J8" s="1040"/>
      <c r="K8" s="987" t="s">
        <v>4</v>
      </c>
      <c r="L8" s="1052" t="str">
        <f>PopisTabulek!$A$5</f>
        <v>1-12/2017</v>
      </c>
      <c r="M8" s="1040"/>
      <c r="N8" s="1039" t="str">
        <f>PopisTabulek!$C$5</f>
        <v>1-12/2018</v>
      </c>
      <c r="O8" s="1040"/>
      <c r="P8" s="983" t="s">
        <v>4</v>
      </c>
      <c r="Q8" s="525" t="str">
        <f>PopisTabulek!$G$5</f>
        <v>1-12/17</v>
      </c>
      <c r="R8" s="526" t="str">
        <f>PopisTabulek!$H$5</f>
        <v>1-12/18</v>
      </c>
    </row>
    <row r="9" spans="1:18" ht="13.5" customHeight="1" thickBot="1" x14ac:dyDescent="0.25">
      <c r="A9" s="163"/>
      <c r="B9" s="454" t="s">
        <v>6</v>
      </c>
      <c r="C9" s="453" t="s">
        <v>5</v>
      </c>
      <c r="D9" s="454" t="s">
        <v>6</v>
      </c>
      <c r="E9" s="453" t="s">
        <v>5</v>
      </c>
      <c r="F9" s="457" t="str">
        <f>PopisTabulek!$J$6</f>
        <v xml:space="preserve"> 18/17</v>
      </c>
      <c r="G9" s="454" t="s">
        <v>6</v>
      </c>
      <c r="H9" s="453" t="s">
        <v>5</v>
      </c>
      <c r="I9" s="454" t="s">
        <v>6</v>
      </c>
      <c r="J9" s="453" t="s">
        <v>5</v>
      </c>
      <c r="K9" s="986" t="str">
        <f>PopisTabulek!$J$6</f>
        <v xml:space="preserve"> 18/17</v>
      </c>
      <c r="L9" s="478" t="s">
        <v>6</v>
      </c>
      <c r="M9" s="453" t="s">
        <v>5</v>
      </c>
      <c r="N9" s="454" t="s">
        <v>6</v>
      </c>
      <c r="O9" s="453" t="s">
        <v>5</v>
      </c>
      <c r="P9" s="982" t="str">
        <f>PopisTabulek!$J$6</f>
        <v xml:space="preserve"> 18/17</v>
      </c>
      <c r="Q9" s="454" t="s">
        <v>7</v>
      </c>
      <c r="R9" s="453" t="s">
        <v>7</v>
      </c>
    </row>
    <row r="10" spans="1:18" ht="19.5" customHeight="1" thickTop="1" x14ac:dyDescent="0.2">
      <c r="A10" s="520" t="s">
        <v>268</v>
      </c>
      <c r="B10" s="325">
        <f>G10+L10</f>
        <v>2365437.09</v>
      </c>
      <c r="C10" s="326">
        <f t="shared" ref="C10:C34" si="0">IFERROR(B10/B$41*100,"-")</f>
        <v>29.398846817480134</v>
      </c>
      <c r="D10" s="327">
        <f t="shared" ref="D10:D29" si="1">I10+N10</f>
        <v>2428514.7489999998</v>
      </c>
      <c r="E10" s="326">
        <f>IFERROR(D10/$D$41*100,"-")</f>
        <v>28.887812592348393</v>
      </c>
      <c r="F10" s="985">
        <f>IFERROR(D10/B10*100,"-")</f>
        <v>102.66663862110998</v>
      </c>
      <c r="G10" s="325">
        <f>IFERROR(VLOOKUP(A10,Help!$C$83:$H$333,4,0)/1000,"-")</f>
        <v>1383906.9410000001</v>
      </c>
      <c r="H10" s="328">
        <f>IFERROR(G10/$G$41*100,"-")</f>
        <v>32.604038307119175</v>
      </c>
      <c r="I10" s="327">
        <f>IFERROR(VLOOKUP(A10,Help!$C$83:$H$333,6,0)/1000,"-")</f>
        <v>1425438.36</v>
      </c>
      <c r="J10" s="326">
        <f>IFERROR(I10/$I$41*100,"-")</f>
        <v>32.403070878731413</v>
      </c>
      <c r="K10" s="996">
        <f>IFERROR(I10/G10*100,"-")</f>
        <v>103.00102685878501</v>
      </c>
      <c r="L10" s="327">
        <f>IFERROR(VLOOKUP(A10,Help!$C$83:$H$333,3,0)/1000,"-")</f>
        <v>981530.14899999998</v>
      </c>
      <c r="M10" s="328">
        <f>IFERROR(L10/$L$41*100,"-")</f>
        <v>25.820007544398138</v>
      </c>
      <c r="N10" s="327">
        <f>IFERROR(VLOOKUP(A10,Help!$C$83:$H$333,5,0)/1000,"-")</f>
        <v>1003076.389</v>
      </c>
      <c r="O10" s="326">
        <f>IFERROR(N10/$N$41*100,"-")</f>
        <v>25.029190028657876</v>
      </c>
      <c r="P10" s="999">
        <f>IFERROR(N10/L10*100,"-")</f>
        <v>102.19516843389391</v>
      </c>
      <c r="Q10" s="476">
        <f>G10-L10</f>
        <v>402376.79200000013</v>
      </c>
      <c r="R10" s="329">
        <f>I10-N10</f>
        <v>422361.97100000014</v>
      </c>
    </row>
    <row r="11" spans="1:18" ht="13.5" customHeight="1" x14ac:dyDescent="0.2">
      <c r="A11" s="521" t="s">
        <v>1262</v>
      </c>
      <c r="B11" s="325">
        <f t="shared" ref="B11:B34" si="2">G11+L11</f>
        <v>547818.98100000003</v>
      </c>
      <c r="C11" s="330">
        <f t="shared" si="0"/>
        <v>6.8085709716029967</v>
      </c>
      <c r="D11" s="331">
        <f t="shared" si="1"/>
        <v>572234.06700000004</v>
      </c>
      <c r="E11" s="326">
        <f t="shared" ref="E11:E34" si="3">IFERROR(D11/$D$41*100,"-")</f>
        <v>6.8068725929131002</v>
      </c>
      <c r="F11" s="984">
        <f t="shared" ref="F11:F34" si="4">IFERROR(D11/B11*100,"-")</f>
        <v>104.45677985735948</v>
      </c>
      <c r="G11" s="479">
        <f>IFERROR(VLOOKUP(A11,Help!$C$83:$H$333,4,0)/1000,"-")</f>
        <v>254061.93299999999</v>
      </c>
      <c r="H11" s="330">
        <f t="shared" ref="H11:H34" si="5">IFERROR(G11/$G$41*100,"-")</f>
        <v>5.9855505818383961</v>
      </c>
      <c r="I11" s="327">
        <f>IFERROR(VLOOKUP(A11,Help!$C$83:$H$333,6,0)/1000,"-")</f>
        <v>265609.30699999997</v>
      </c>
      <c r="J11" s="330">
        <f t="shared" ref="J11:J34" si="6">IFERROR(I11/$I$41*100,"-")</f>
        <v>6.0378318994949254</v>
      </c>
      <c r="K11" s="997">
        <f t="shared" ref="K11:K34" si="7">IFERROR(I11/G11*100,"-")</f>
        <v>104.54510200077867</v>
      </c>
      <c r="L11" s="384">
        <f>IFERROR(VLOOKUP(A11,Help!$C$83:$H$333,3,0)/1000,"-")</f>
        <v>293757.04800000001</v>
      </c>
      <c r="M11" s="330">
        <f t="shared" ref="M11:M34" si="8">IFERROR(L11/$L$41*100,"-")</f>
        <v>7.727535627211922</v>
      </c>
      <c r="N11" s="327">
        <f>IFERROR(VLOOKUP(A11,Help!$C$83:$H$333,5,0)/1000,"-")</f>
        <v>306624.76</v>
      </c>
      <c r="O11" s="330">
        <f t="shared" ref="O11:O34" si="9">IFERROR(N11/$N$41*100,"-")</f>
        <v>7.6510318353546793</v>
      </c>
      <c r="P11" s="1000">
        <f t="shared" ref="P11:P34" si="10">IFERROR(N11/L11*100,"-")</f>
        <v>104.38039260252914</v>
      </c>
      <c r="Q11" s="476">
        <f t="shared" ref="Q11:Q34" si="11">G11-L11</f>
        <v>-39695.11500000002</v>
      </c>
      <c r="R11" s="329">
        <f t="shared" ref="R11:R34" si="12">I11-N11</f>
        <v>-41015.453000000038</v>
      </c>
    </row>
    <row r="12" spans="1:18" ht="13.5" customHeight="1" x14ac:dyDescent="0.2">
      <c r="A12" s="824" t="s">
        <v>187</v>
      </c>
      <c r="B12" s="325">
        <f t="shared" si="2"/>
        <v>531852.68400000001</v>
      </c>
      <c r="C12" s="330">
        <f t="shared" si="0"/>
        <v>6.6101337687157296</v>
      </c>
      <c r="D12" s="331">
        <f>I12+N12</f>
        <v>624175.98100000003</v>
      </c>
      <c r="E12" s="326">
        <f t="shared" si="3"/>
        <v>7.4247351271792565</v>
      </c>
      <c r="F12" s="984">
        <f t="shared" si="4"/>
        <v>117.35881001965576</v>
      </c>
      <c r="G12" s="479">
        <f>IFERROR(VLOOKUP(A12,Help!$C$83:$H$333,4,0)/1000,"-")</f>
        <v>56238.375999999997</v>
      </c>
      <c r="H12" s="330">
        <f t="shared" si="5"/>
        <v>1.324943253850023</v>
      </c>
      <c r="I12" s="327">
        <f>IFERROR(VLOOKUP(A12,Help!$C$83:$H$333,6,0)/1000,"-")</f>
        <v>56136.614999999998</v>
      </c>
      <c r="J12" s="330">
        <f t="shared" si="6"/>
        <v>1.2760977715915103</v>
      </c>
      <c r="K12" s="997">
        <f t="shared" si="7"/>
        <v>99.819054163299455</v>
      </c>
      <c r="L12" s="384">
        <f>IFERROR(VLOOKUP(A12,Help!$C$83:$H$333,3,0)/1000,"-")</f>
        <v>475614.30800000002</v>
      </c>
      <c r="M12" s="330">
        <f t="shared" si="8"/>
        <v>12.51144963126721</v>
      </c>
      <c r="N12" s="327">
        <f>IFERROR(VLOOKUP(A12,Help!$C$83:$H$333,5,0)/1000,"-")</f>
        <v>568039.36600000004</v>
      </c>
      <c r="O12" s="330">
        <f t="shared" si="9"/>
        <v>14.173960618838116</v>
      </c>
      <c r="P12" s="1000">
        <f t="shared" si="10"/>
        <v>119.43277492820927</v>
      </c>
      <c r="Q12" s="476">
        <f t="shared" si="11"/>
        <v>-419375.93200000003</v>
      </c>
      <c r="R12" s="329">
        <f t="shared" si="12"/>
        <v>-511902.75100000005</v>
      </c>
    </row>
    <row r="13" spans="1:18" ht="13.5" customHeight="1" x14ac:dyDescent="0.2">
      <c r="A13" s="824" t="s">
        <v>273</v>
      </c>
      <c r="B13" s="325">
        <f t="shared" si="2"/>
        <v>507478.81700000004</v>
      </c>
      <c r="C13" s="330">
        <f t="shared" si="0"/>
        <v>6.3072030396289405</v>
      </c>
      <c r="D13" s="331">
        <f>I13+N13</f>
        <v>531532.41899999999</v>
      </c>
      <c r="E13" s="326">
        <f t="shared" si="3"/>
        <v>6.3227159370361328</v>
      </c>
      <c r="F13" s="984">
        <f t="shared" si="4"/>
        <v>104.73982384963271</v>
      </c>
      <c r="G13" s="479">
        <f>IFERROR(VLOOKUP(A13,Help!$C$83:$H$333,4,0)/1000,"-")</f>
        <v>323775.83</v>
      </c>
      <c r="H13" s="330">
        <f t="shared" si="5"/>
        <v>7.6279692308005469</v>
      </c>
      <c r="I13" s="327">
        <f>IFERROR(VLOOKUP(A13,Help!$C$83:$H$333,6,0)/1000,"-")</f>
        <v>332460.34999999998</v>
      </c>
      <c r="J13" s="330">
        <f t="shared" si="6"/>
        <v>7.557490094077342</v>
      </c>
      <c r="K13" s="997">
        <f t="shared" si="7"/>
        <v>102.6822632189685</v>
      </c>
      <c r="L13" s="384">
        <f>IFERROR(VLOOKUP(A13,Help!$C$83:$H$333,3,0)/1000,"-")</f>
        <v>183702.98699999999</v>
      </c>
      <c r="M13" s="330">
        <f t="shared" si="8"/>
        <v>4.832467464296375</v>
      </c>
      <c r="N13" s="327">
        <f>IFERROR(VLOOKUP(A13,Help!$C$83:$H$333,5,0)/1000,"-")</f>
        <v>199072.06899999999</v>
      </c>
      <c r="O13" s="330">
        <f t="shared" si="9"/>
        <v>4.9673312013319579</v>
      </c>
      <c r="P13" s="1000">
        <f t="shared" si="10"/>
        <v>108.36626679347351</v>
      </c>
      <c r="Q13" s="476">
        <f t="shared" si="11"/>
        <v>140072.84300000002</v>
      </c>
      <c r="R13" s="329">
        <f t="shared" si="12"/>
        <v>133388.28099999999</v>
      </c>
    </row>
    <row r="14" spans="1:18" ht="13.5" customHeight="1" x14ac:dyDescent="0.2">
      <c r="A14" s="824" t="s">
        <v>1094</v>
      </c>
      <c r="B14" s="325">
        <f t="shared" si="2"/>
        <v>335577.473</v>
      </c>
      <c r="C14" s="330">
        <f t="shared" si="0"/>
        <v>4.1707263176988896</v>
      </c>
      <c r="D14" s="331">
        <f>I14+N14</f>
        <v>353693.68599999999</v>
      </c>
      <c r="E14" s="326">
        <f t="shared" si="3"/>
        <v>4.2072780988759479</v>
      </c>
      <c r="F14" s="984">
        <f t="shared" si="4"/>
        <v>105.39851880939577</v>
      </c>
      <c r="G14" s="479">
        <f>IFERROR(VLOOKUP(A14,Help!$C$83:$H$333,4,0)/1000,"-")</f>
        <v>216375.33799999999</v>
      </c>
      <c r="H14" s="330">
        <f t="shared" si="5"/>
        <v>5.097676440418879</v>
      </c>
      <c r="I14" s="327">
        <f>IFERROR(VLOOKUP(A14,Help!$C$83:$H$333,6,0)/1000,"-")</f>
        <v>223817.24400000001</v>
      </c>
      <c r="J14" s="330">
        <f t="shared" si="6"/>
        <v>5.0878145451440799</v>
      </c>
      <c r="K14" s="997">
        <f t="shared" si="7"/>
        <v>103.43935037550351</v>
      </c>
      <c r="L14" s="384">
        <f>IFERROR(VLOOKUP(A14,Help!$C$83:$H$333,3,0)/1000,"-")</f>
        <v>119202.13499999999</v>
      </c>
      <c r="M14" s="330">
        <f t="shared" si="8"/>
        <v>3.1357162366780904</v>
      </c>
      <c r="N14" s="327">
        <f>IFERROR(VLOOKUP(A14,Help!$C$83:$H$333,5,0)/1000,"-")</f>
        <v>129876.442</v>
      </c>
      <c r="O14" s="330">
        <f t="shared" si="9"/>
        <v>3.2407323935764212</v>
      </c>
      <c r="P14" s="1000">
        <f t="shared" si="10"/>
        <v>108.9547951469158</v>
      </c>
      <c r="Q14" s="476">
        <f t="shared" si="11"/>
        <v>97173.202999999994</v>
      </c>
      <c r="R14" s="329">
        <f t="shared" si="12"/>
        <v>93940.802000000011</v>
      </c>
    </row>
    <row r="15" spans="1:18" ht="13.5" customHeight="1" x14ac:dyDescent="0.2">
      <c r="A15" s="824" t="s">
        <v>1145</v>
      </c>
      <c r="B15" s="325">
        <f t="shared" si="2"/>
        <v>332807.44700000004</v>
      </c>
      <c r="C15" s="330">
        <f t="shared" si="0"/>
        <v>4.1362990355704792</v>
      </c>
      <c r="D15" s="331">
        <f t="shared" si="1"/>
        <v>335544.79499999998</v>
      </c>
      <c r="E15" s="326">
        <f t="shared" si="3"/>
        <v>3.9913923348784905</v>
      </c>
      <c r="F15" s="984">
        <f t="shared" si="4"/>
        <v>100.82250202772653</v>
      </c>
      <c r="G15" s="479">
        <f>IFERROR(VLOOKUP(A15,Help!$C$83:$H$333,4,0)/1000,"-")</f>
        <v>172804.20800000001</v>
      </c>
      <c r="H15" s="330">
        <f t="shared" si="5"/>
        <v>4.0711660953100104</v>
      </c>
      <c r="I15" s="327">
        <f>IFERROR(VLOOKUP(A15,Help!$C$83:$H$333,6,0)/1000,"-")</f>
        <v>169977.03599999999</v>
      </c>
      <c r="J15" s="330">
        <f t="shared" si="6"/>
        <v>3.863918707270289</v>
      </c>
      <c r="K15" s="997">
        <f t="shared" si="7"/>
        <v>98.363944933563189</v>
      </c>
      <c r="L15" s="331">
        <f>IFERROR(VLOOKUP(A15,Help!$C$83:$H$333,3,0)/1000,"-")</f>
        <v>160003.239</v>
      </c>
      <c r="M15" s="330">
        <f t="shared" si="8"/>
        <v>4.2090249008827323</v>
      </c>
      <c r="N15" s="327">
        <f>IFERROR(VLOOKUP(A15,Help!$C$83:$H$333,5,0)/1000,"-")</f>
        <v>165567.75899999999</v>
      </c>
      <c r="O15" s="330">
        <f t="shared" si="9"/>
        <v>4.1313173633379483</v>
      </c>
      <c r="P15" s="1000">
        <f t="shared" si="10"/>
        <v>103.47775459720536</v>
      </c>
      <c r="Q15" s="476">
        <f t="shared" si="11"/>
        <v>12800.969000000012</v>
      </c>
      <c r="R15" s="329">
        <f t="shared" si="12"/>
        <v>4409.2770000000019</v>
      </c>
    </row>
    <row r="16" spans="1:18" ht="13.5" customHeight="1" x14ac:dyDescent="0.2">
      <c r="A16" s="825" t="s">
        <v>1098</v>
      </c>
      <c r="B16" s="325">
        <f t="shared" si="2"/>
        <v>309711.55800000002</v>
      </c>
      <c r="C16" s="330">
        <f t="shared" si="0"/>
        <v>3.8492516625099151</v>
      </c>
      <c r="D16" s="331">
        <f>I16+N16</f>
        <v>286706.86300000001</v>
      </c>
      <c r="E16" s="326">
        <f t="shared" si="3"/>
        <v>3.4104524712870532</v>
      </c>
      <c r="F16" s="984">
        <f t="shared" si="4"/>
        <v>92.572219406806894</v>
      </c>
      <c r="G16" s="479">
        <f>IFERROR(VLOOKUP(A16,Help!$C$83:$H$333,4,0)/1000,"-")</f>
        <v>210774.462</v>
      </c>
      <c r="H16" s="330">
        <f t="shared" si="5"/>
        <v>4.9657230769033589</v>
      </c>
      <c r="I16" s="327">
        <f>IFERROR(VLOOKUP(A16,Help!$C$83:$H$333,6,0)/1000,"-")</f>
        <v>203939.54</v>
      </c>
      <c r="J16" s="330">
        <f t="shared" si="6"/>
        <v>4.6359544930416217</v>
      </c>
      <c r="K16" s="997">
        <f t="shared" si="7"/>
        <v>96.757234280118823</v>
      </c>
      <c r="L16" s="331">
        <f>IFERROR(VLOOKUP(A16,Help!$C$83:$H$333,3,0)/1000,"-")</f>
        <v>98937.096000000005</v>
      </c>
      <c r="M16" s="330">
        <f t="shared" si="8"/>
        <v>2.6026266923573056</v>
      </c>
      <c r="N16" s="327">
        <f>IFERROR(VLOOKUP(A16,Help!$C$83:$H$333,5,0)/1000,"-")</f>
        <v>82767.323000000004</v>
      </c>
      <c r="O16" s="330">
        <f t="shared" si="9"/>
        <v>2.0652455568170152</v>
      </c>
      <c r="P16" s="1000">
        <f t="shared" si="10"/>
        <v>83.656511405994777</v>
      </c>
      <c r="Q16" s="476">
        <f t="shared" si="11"/>
        <v>111837.36599999999</v>
      </c>
      <c r="R16" s="329">
        <f t="shared" si="12"/>
        <v>121172.217</v>
      </c>
    </row>
    <row r="17" spans="1:18" ht="13.5" customHeight="1" x14ac:dyDescent="0.2">
      <c r="A17" s="824" t="s">
        <v>1001</v>
      </c>
      <c r="B17" s="325">
        <f t="shared" si="2"/>
        <v>306228.00400000002</v>
      </c>
      <c r="C17" s="330">
        <f t="shared" si="0"/>
        <v>3.8059562940305018</v>
      </c>
      <c r="D17" s="331">
        <f t="shared" si="1"/>
        <v>314409.05700000003</v>
      </c>
      <c r="E17" s="326">
        <f t="shared" si="3"/>
        <v>3.7399772514014842</v>
      </c>
      <c r="F17" s="984">
        <f t="shared" si="4"/>
        <v>102.6715561258728</v>
      </c>
      <c r="G17" s="479">
        <f>IFERROR(VLOOKUP(A17,Help!$C$83:$H$333,4,0)/1000,"-")</f>
        <v>186589.44200000001</v>
      </c>
      <c r="H17" s="330">
        <f t="shared" si="5"/>
        <v>4.395938147601206</v>
      </c>
      <c r="I17" s="327">
        <f>IFERROR(VLOOKUP(A17,Help!$C$83:$H$333,6,0)/1000,"-")</f>
        <v>196251.592</v>
      </c>
      <c r="J17" s="330">
        <f t="shared" si="6"/>
        <v>4.4611920263180505</v>
      </c>
      <c r="K17" s="997">
        <f t="shared" si="7"/>
        <v>105.17829406446266</v>
      </c>
      <c r="L17" s="331">
        <f>IFERROR(VLOOKUP(A17,Help!$C$83:$H$333,3,0)/1000,"-")</f>
        <v>119638.56200000001</v>
      </c>
      <c r="M17" s="330">
        <f t="shared" si="8"/>
        <v>3.1471968299579398</v>
      </c>
      <c r="N17" s="327">
        <f>IFERROR(VLOOKUP(A17,Help!$C$83:$H$333,5,0)/1000,"-")</f>
        <v>118157.465</v>
      </c>
      <c r="O17" s="330">
        <f t="shared" si="9"/>
        <v>2.9483154794798905</v>
      </c>
      <c r="P17" s="1000">
        <f t="shared" si="10"/>
        <v>98.762023736126153</v>
      </c>
      <c r="Q17" s="476">
        <f t="shared" si="11"/>
        <v>66950.880000000005</v>
      </c>
      <c r="R17" s="329">
        <f t="shared" si="12"/>
        <v>78094.127000000008</v>
      </c>
    </row>
    <row r="18" spans="1:18" ht="13.5" customHeight="1" x14ac:dyDescent="0.2">
      <c r="A18" s="825" t="s">
        <v>1238</v>
      </c>
      <c r="B18" s="325">
        <f t="shared" si="2"/>
        <v>250484.851</v>
      </c>
      <c r="C18" s="330">
        <f t="shared" si="0"/>
        <v>3.1131522354916386</v>
      </c>
      <c r="D18" s="331">
        <f>I18+N18</f>
        <v>273373.18300000002</v>
      </c>
      <c r="E18" s="326">
        <f t="shared" si="3"/>
        <v>3.2518448905980941</v>
      </c>
      <c r="F18" s="984">
        <f t="shared" si="4"/>
        <v>109.13761128013289</v>
      </c>
      <c r="G18" s="479">
        <f>IFERROR(VLOOKUP(A18,Help!$C$83:$H$333,4,0)/1000,"-")</f>
        <v>147282.35399999999</v>
      </c>
      <c r="H18" s="330">
        <f t="shared" si="5"/>
        <v>3.4698861386653652</v>
      </c>
      <c r="I18" s="327">
        <f>IFERROR(VLOOKUP(A18,Help!$C$83:$H$333,6,0)/1000,"-")</f>
        <v>162406.679</v>
      </c>
      <c r="J18" s="330">
        <f t="shared" si="6"/>
        <v>3.6918293196602203</v>
      </c>
      <c r="K18" s="997">
        <f t="shared" si="7"/>
        <v>110.26893214919691</v>
      </c>
      <c r="L18" s="331">
        <f>IFERROR(VLOOKUP(A18,Help!$C$83:$H$333,3,0)/1000,"-")</f>
        <v>103202.497</v>
      </c>
      <c r="M18" s="330">
        <f t="shared" si="8"/>
        <v>2.7148317897881773</v>
      </c>
      <c r="N18" s="327">
        <f>IFERROR(VLOOKUP(A18,Help!$C$83:$H$333,5,0)/1000,"-")</f>
        <v>110966.504</v>
      </c>
      <c r="O18" s="330">
        <f t="shared" si="9"/>
        <v>2.7688835525285445</v>
      </c>
      <c r="P18" s="1000">
        <f t="shared" si="10"/>
        <v>107.52308057042457</v>
      </c>
      <c r="Q18" s="476">
        <f t="shared" si="11"/>
        <v>44079.856999999989</v>
      </c>
      <c r="R18" s="329">
        <f t="shared" si="12"/>
        <v>51440.175000000003</v>
      </c>
    </row>
    <row r="19" spans="1:18" ht="13.5" customHeight="1" x14ac:dyDescent="0.2">
      <c r="A19" s="824" t="s">
        <v>1131</v>
      </c>
      <c r="B19" s="325">
        <f t="shared" si="2"/>
        <v>216672.80300000001</v>
      </c>
      <c r="C19" s="330">
        <f t="shared" si="0"/>
        <v>2.6929190261876936</v>
      </c>
      <c r="D19" s="331">
        <f t="shared" si="1"/>
        <v>228246.41800000001</v>
      </c>
      <c r="E19" s="326">
        <f t="shared" si="3"/>
        <v>2.7150503206842234</v>
      </c>
      <c r="F19" s="984">
        <f t="shared" si="4"/>
        <v>105.34151718155415</v>
      </c>
      <c r="G19" s="479">
        <f>IFERROR(VLOOKUP(A19,Help!$C$83:$H$333,4,0)/1000,"-")</f>
        <v>126552.413</v>
      </c>
      <c r="H19" s="330">
        <f t="shared" si="5"/>
        <v>2.9815008502875679</v>
      </c>
      <c r="I19" s="327">
        <f>IFERROR(VLOOKUP(A19,Help!$C$83:$H$333,6,0)/1000,"-")</f>
        <v>131831.386</v>
      </c>
      <c r="J19" s="330">
        <f t="shared" si="6"/>
        <v>2.9967916287866703</v>
      </c>
      <c r="K19" s="997">
        <f t="shared" si="7"/>
        <v>104.1713728524481</v>
      </c>
      <c r="L19" s="331">
        <f>IFERROR(VLOOKUP(A19,Help!$C$83:$H$333,3,0)/1000,"-")</f>
        <v>90120.39</v>
      </c>
      <c r="M19" s="330">
        <f t="shared" si="8"/>
        <v>2.3706955431524932</v>
      </c>
      <c r="N19" s="327">
        <f>IFERROR(VLOOKUP(A19,Help!$C$83:$H$333,5,0)/1000,"-")</f>
        <v>96415.032000000007</v>
      </c>
      <c r="O19" s="330">
        <f t="shared" si="9"/>
        <v>2.4057890146860292</v>
      </c>
      <c r="P19" s="1000">
        <f t="shared" si="10"/>
        <v>106.98470346166944</v>
      </c>
      <c r="Q19" s="476">
        <f t="shared" si="11"/>
        <v>36432.023000000001</v>
      </c>
      <c r="R19" s="329">
        <f t="shared" si="12"/>
        <v>35416.353999999992</v>
      </c>
    </row>
    <row r="20" spans="1:18" ht="13.5" customHeight="1" x14ac:dyDescent="0.2">
      <c r="A20" s="824" t="s">
        <v>271</v>
      </c>
      <c r="B20" s="325">
        <f t="shared" si="2"/>
        <v>198454.36600000001</v>
      </c>
      <c r="C20" s="330">
        <f t="shared" si="0"/>
        <v>2.4664910899381134</v>
      </c>
      <c r="D20" s="331">
        <f t="shared" si="1"/>
        <v>212858.41800000001</v>
      </c>
      <c r="E20" s="326">
        <f t="shared" si="3"/>
        <v>2.532006070961589</v>
      </c>
      <c r="F20" s="984">
        <f t="shared" si="4"/>
        <v>107.25811796954872</v>
      </c>
      <c r="G20" s="479">
        <f>IFERROR(VLOOKUP(A20,Help!$C$83:$H$333,4,0)/1000,"-")</f>
        <v>82246.963000000003</v>
      </c>
      <c r="H20" s="330">
        <f t="shared" si="5"/>
        <v>1.9376903553634344</v>
      </c>
      <c r="I20" s="327">
        <f>IFERROR(VLOOKUP(A20,Help!$C$83:$H$333,6,0)/1000,"-")</f>
        <v>89783.531000000003</v>
      </c>
      <c r="J20" s="330">
        <f t="shared" si="6"/>
        <v>2.0409596096009222</v>
      </c>
      <c r="K20" s="997">
        <f t="shared" si="7"/>
        <v>109.16333895514173</v>
      </c>
      <c r="L20" s="331">
        <f>IFERROR(VLOOKUP(A20,Help!$C$83:$H$333,3,0)/1000,"-")</f>
        <v>116207.40300000001</v>
      </c>
      <c r="M20" s="330">
        <f t="shared" si="8"/>
        <v>3.0569371967145913</v>
      </c>
      <c r="N20" s="327">
        <f>IFERROR(VLOOKUP(A20,Help!$C$83:$H$333,5,0)/1000,"-")</f>
        <v>123074.887</v>
      </c>
      <c r="O20" s="330">
        <f t="shared" si="9"/>
        <v>3.0710170912801686</v>
      </c>
      <c r="P20" s="1000">
        <f t="shared" si="10"/>
        <v>105.90967857701803</v>
      </c>
      <c r="Q20" s="476">
        <f t="shared" si="11"/>
        <v>-33960.44</v>
      </c>
      <c r="R20" s="329">
        <f t="shared" si="12"/>
        <v>-33291.356</v>
      </c>
    </row>
    <row r="21" spans="1:18" ht="13.5" customHeight="1" x14ac:dyDescent="0.2">
      <c r="A21" s="824" t="s">
        <v>1083</v>
      </c>
      <c r="B21" s="325">
        <f t="shared" si="2"/>
        <v>189255.682</v>
      </c>
      <c r="C21" s="330">
        <f t="shared" si="0"/>
        <v>2.3521651993948116</v>
      </c>
      <c r="D21" s="331">
        <f t="shared" si="1"/>
        <v>206230.69799999997</v>
      </c>
      <c r="E21" s="326">
        <f t="shared" si="3"/>
        <v>2.4531676231599442</v>
      </c>
      <c r="F21" s="984">
        <f t="shared" si="4"/>
        <v>108.96935606932001</v>
      </c>
      <c r="G21" s="479">
        <f>IFERROR(VLOOKUP(A21,Help!$C$83:$H$333,4,0)/1000,"-")</f>
        <v>121936.13800000001</v>
      </c>
      <c r="H21" s="330">
        <f t="shared" si="5"/>
        <v>2.872744110598525</v>
      </c>
      <c r="I21" s="327">
        <f>IFERROR(VLOOKUP(A21,Help!$C$83:$H$333,6,0)/1000,"-")</f>
        <v>138108.38399999999</v>
      </c>
      <c r="J21" s="330">
        <f t="shared" si="6"/>
        <v>3.1394803740928192</v>
      </c>
      <c r="K21" s="997">
        <f t="shared" si="7"/>
        <v>113.26288191938633</v>
      </c>
      <c r="L21" s="331">
        <f>IFERROR(VLOOKUP(A21,Help!$C$83:$H$333,3,0)/1000,"-")</f>
        <v>67319.543999999994</v>
      </c>
      <c r="M21" s="330">
        <f t="shared" si="8"/>
        <v>1.7708993816810841</v>
      </c>
      <c r="N21" s="327">
        <f>IFERROR(VLOOKUP(A21,Help!$C$83:$H$333,5,0)/1000,"-")</f>
        <v>68122.313999999998</v>
      </c>
      <c r="O21" s="330">
        <f t="shared" si="9"/>
        <v>1.6998170438422122</v>
      </c>
      <c r="P21" s="1000">
        <f t="shared" si="10"/>
        <v>101.19247688308764</v>
      </c>
      <c r="Q21" s="476">
        <f t="shared" si="11"/>
        <v>54616.594000000012</v>
      </c>
      <c r="R21" s="329">
        <f t="shared" si="12"/>
        <v>69986.069999999992</v>
      </c>
    </row>
    <row r="22" spans="1:18" ht="13.5" customHeight="1" x14ac:dyDescent="0.2">
      <c r="A22" s="825" t="s">
        <v>277</v>
      </c>
      <c r="B22" s="325">
        <f t="shared" si="2"/>
        <v>180913.65399999998</v>
      </c>
      <c r="C22" s="330">
        <f t="shared" si="0"/>
        <v>2.2484862622732456</v>
      </c>
      <c r="D22" s="331">
        <f t="shared" si="1"/>
        <v>191836.23599999998</v>
      </c>
      <c r="E22" s="326">
        <f t="shared" si="3"/>
        <v>2.2819417655468062</v>
      </c>
      <c r="F22" s="984">
        <f t="shared" si="4"/>
        <v>106.03745585725663</v>
      </c>
      <c r="G22" s="479">
        <f>IFERROR(VLOOKUP(A22,Help!$C$83:$H$333,4,0)/1000,"-")</f>
        <v>87733.777000000002</v>
      </c>
      <c r="H22" s="330">
        <f t="shared" si="5"/>
        <v>2.066956484855329</v>
      </c>
      <c r="I22" s="327">
        <f>IFERROR(VLOOKUP(A22,Help!$C$83:$H$333,6,0)/1000,"-")</f>
        <v>90941.051999999996</v>
      </c>
      <c r="J22" s="330">
        <f t="shared" si="6"/>
        <v>2.0672723819095196</v>
      </c>
      <c r="K22" s="997">
        <f t="shared" si="7"/>
        <v>103.65569009983464</v>
      </c>
      <c r="L22" s="331">
        <f>IFERROR(VLOOKUP(A22,Help!$C$83:$H$333,3,0)/1000,"-")</f>
        <v>93179.876999999993</v>
      </c>
      <c r="M22" s="330">
        <f t="shared" si="8"/>
        <v>2.4511780199286477</v>
      </c>
      <c r="N22" s="327">
        <f>IFERROR(VLOOKUP(A22,Help!$C$83:$H$333,5,0)/1000,"-")</f>
        <v>100895.18399999999</v>
      </c>
      <c r="O22" s="330">
        <f t="shared" si="9"/>
        <v>2.5175796788816664</v>
      </c>
      <c r="P22" s="1000">
        <f t="shared" si="10"/>
        <v>108.28001414940695</v>
      </c>
      <c r="Q22" s="476">
        <f t="shared" si="11"/>
        <v>-5446.0999999999913</v>
      </c>
      <c r="R22" s="329">
        <f t="shared" si="12"/>
        <v>-9954.1319999999978</v>
      </c>
    </row>
    <row r="23" spans="1:18" ht="13.5" customHeight="1" x14ac:dyDescent="0.2">
      <c r="A23" s="825" t="s">
        <v>1013</v>
      </c>
      <c r="B23" s="325">
        <f t="shared" si="2"/>
        <v>157447.91</v>
      </c>
      <c r="C23" s="330">
        <f t="shared" si="0"/>
        <v>1.956842144477577</v>
      </c>
      <c r="D23" s="331">
        <f t="shared" si="1"/>
        <v>155750.37299999999</v>
      </c>
      <c r="E23" s="326">
        <f t="shared" si="3"/>
        <v>1.8526910690021756</v>
      </c>
      <c r="F23" s="984">
        <f t="shared" si="4"/>
        <v>98.921842150842139</v>
      </c>
      <c r="G23" s="479">
        <f>IFERROR(VLOOKUP(A23,Help!$C$83:$H$333,4,0)/1000,"-")</f>
        <v>97369.091</v>
      </c>
      <c r="H23" s="330">
        <f t="shared" si="5"/>
        <v>2.2939588485620384</v>
      </c>
      <c r="I23" s="327">
        <f>IFERROR(VLOOKUP(A23,Help!$C$83:$H$333,6,0)/1000,"-")</f>
        <v>93910.36</v>
      </c>
      <c r="J23" s="330">
        <f t="shared" si="6"/>
        <v>2.134770704029028</v>
      </c>
      <c r="K23" s="997">
        <f t="shared" si="7"/>
        <v>96.447814224742018</v>
      </c>
      <c r="L23" s="331">
        <f>IFERROR(VLOOKUP(A23,Help!$C$83:$H$333,3,0)/1000,"-")</f>
        <v>60078.819000000003</v>
      </c>
      <c r="M23" s="330">
        <f t="shared" si="8"/>
        <v>1.5804257886718569</v>
      </c>
      <c r="N23" s="327">
        <f>IFERROR(VLOOKUP(A23,Help!$C$83:$H$333,5,0)/1000,"-")</f>
        <v>61840.012999999999</v>
      </c>
      <c r="O23" s="330">
        <f t="shared" si="9"/>
        <v>1.5430583888977107</v>
      </c>
      <c r="P23" s="1000">
        <f t="shared" si="10"/>
        <v>102.931472404609</v>
      </c>
      <c r="Q23" s="476">
        <f t="shared" si="11"/>
        <v>37290.271999999997</v>
      </c>
      <c r="R23" s="329">
        <f t="shared" si="12"/>
        <v>32070.347000000002</v>
      </c>
    </row>
    <row r="24" spans="1:18" ht="13.5" customHeight="1" x14ac:dyDescent="0.2">
      <c r="A24" s="826" t="s">
        <v>1284</v>
      </c>
      <c r="B24" s="325">
        <f t="shared" si="2"/>
        <v>109984.334</v>
      </c>
      <c r="C24" s="330">
        <f t="shared" si="0"/>
        <v>1.3669408504914298</v>
      </c>
      <c r="D24" s="331">
        <f t="shared" si="1"/>
        <v>119981.03200000001</v>
      </c>
      <c r="E24" s="326">
        <f t="shared" si="3"/>
        <v>1.4272054837137644</v>
      </c>
      <c r="F24" s="984">
        <f t="shared" si="4"/>
        <v>109.08920174031331</v>
      </c>
      <c r="G24" s="383">
        <f>IFERROR(VLOOKUP(A24,Help!$C$83:$H$333,4,0)/1000,"-")</f>
        <v>58800.394</v>
      </c>
      <c r="H24" s="330">
        <f t="shared" si="5"/>
        <v>1.3853028998209935</v>
      </c>
      <c r="I24" s="327">
        <f>IFERROR(VLOOKUP(A24,Help!$C$83:$H$333,6,0)/1000,"-")</f>
        <v>65877.304000000004</v>
      </c>
      <c r="J24" s="330">
        <f t="shared" si="6"/>
        <v>1.4975231554816137</v>
      </c>
      <c r="K24" s="997">
        <f t="shared" si="7"/>
        <v>112.03548057858252</v>
      </c>
      <c r="L24" s="331">
        <f>IFERROR(VLOOKUP(A24,Help!$C$83:$H$333,3,0)/1000,"-")</f>
        <v>51183.94</v>
      </c>
      <c r="M24" s="330">
        <f t="shared" si="8"/>
        <v>1.3464382304491207</v>
      </c>
      <c r="N24" s="327">
        <f>IFERROR(VLOOKUP(A24,Help!$C$83:$H$333,5,0)/1000,"-")</f>
        <v>54103.728000000003</v>
      </c>
      <c r="O24" s="330">
        <f t="shared" si="9"/>
        <v>1.3500193048316462</v>
      </c>
      <c r="P24" s="1000">
        <f t="shared" si="10"/>
        <v>105.70450027879839</v>
      </c>
      <c r="Q24" s="476">
        <f t="shared" si="11"/>
        <v>7616.4539999999979</v>
      </c>
      <c r="R24" s="329">
        <f t="shared" si="12"/>
        <v>11773.576000000001</v>
      </c>
    </row>
    <row r="25" spans="1:18" ht="13.5" customHeight="1" x14ac:dyDescent="0.2">
      <c r="A25" s="826" t="s">
        <v>1405</v>
      </c>
      <c r="B25" s="325">
        <f t="shared" si="2"/>
        <v>109432.625</v>
      </c>
      <c r="C25" s="330">
        <f t="shared" si="0"/>
        <v>1.3600839323990424</v>
      </c>
      <c r="D25" s="331">
        <f>I25+N25</f>
        <v>103885.18700000001</v>
      </c>
      <c r="E25" s="326">
        <f t="shared" si="3"/>
        <v>1.2357412341896665</v>
      </c>
      <c r="F25" s="984">
        <f t="shared" si="4"/>
        <v>94.930727468156789</v>
      </c>
      <c r="G25" s="383">
        <f>IFERROR(VLOOKUP(A25,Help!$C$83:$H$333,4,0)/1000,"-")</f>
        <v>10645.978999999999</v>
      </c>
      <c r="H25" s="330">
        <f t="shared" si="5"/>
        <v>0.25081304013257805</v>
      </c>
      <c r="I25" s="327">
        <f>IFERROR(VLOOKUP(A25,Help!$C$83:$H$333,6,0)/1000,"-")</f>
        <v>10632.621999999999</v>
      </c>
      <c r="J25" s="330">
        <f t="shared" si="6"/>
        <v>0.24170080865002047</v>
      </c>
      <c r="K25" s="997">
        <f t="shared" si="7"/>
        <v>99.874534789144334</v>
      </c>
      <c r="L25" s="331">
        <f>IFERROR(VLOOKUP(A25,Help!$C$83:$H$333,3,0)/1000,"-")</f>
        <v>98786.645999999993</v>
      </c>
      <c r="M25" s="330">
        <f t="shared" si="8"/>
        <v>2.5986689737492599</v>
      </c>
      <c r="N25" s="327">
        <f>IFERROR(VLOOKUP(A25,Help!$C$83:$H$333,5,0)/1000,"-")</f>
        <v>93252.565000000002</v>
      </c>
      <c r="O25" s="330">
        <f t="shared" si="9"/>
        <v>2.3268777888109282</v>
      </c>
      <c r="P25" s="1000">
        <f t="shared" si="10"/>
        <v>94.397946256825051</v>
      </c>
      <c r="Q25" s="476">
        <f t="shared" si="11"/>
        <v>-88140.666999999987</v>
      </c>
      <c r="R25" s="329">
        <f t="shared" si="12"/>
        <v>-82619.942999999999</v>
      </c>
    </row>
    <row r="26" spans="1:18" ht="13.5" customHeight="1" x14ac:dyDescent="0.2">
      <c r="A26" s="825" t="s">
        <v>1296</v>
      </c>
      <c r="B26" s="325">
        <f t="shared" ref="B26:B32" si="13">G26+L26</f>
        <v>97469.716</v>
      </c>
      <c r="C26" s="330">
        <f t="shared" si="0"/>
        <v>1.2114028574851226</v>
      </c>
      <c r="D26" s="331">
        <f t="shared" si="1"/>
        <v>109237.61499999999</v>
      </c>
      <c r="E26" s="326">
        <f t="shared" si="3"/>
        <v>1.2994097530000654</v>
      </c>
      <c r="F26" s="984">
        <f t="shared" si="4"/>
        <v>112.07339005686647</v>
      </c>
      <c r="G26" s="383">
        <f>IFERROR(VLOOKUP(A26,Help!$C$83:$H$333,4,0)/1000,"-")</f>
        <v>66565.824999999997</v>
      </c>
      <c r="H26" s="330">
        <f t="shared" si="5"/>
        <v>1.5682519134391646</v>
      </c>
      <c r="I26" s="327">
        <f>IFERROR(VLOOKUP(A26,Help!$C$83:$H$333,6,0)/1000,"-")</f>
        <v>76161.145999999993</v>
      </c>
      <c r="J26" s="330">
        <f t="shared" si="6"/>
        <v>1.7312954956841566</v>
      </c>
      <c r="K26" s="997">
        <f t="shared" si="7"/>
        <v>114.41478566516676</v>
      </c>
      <c r="L26" s="331">
        <f>IFERROR(VLOOKUP(A26,Help!$C$83:$H$333,3,0)/1000,"-")</f>
        <v>30903.891</v>
      </c>
      <c r="M26" s="330">
        <f t="shared" si="8"/>
        <v>0.81295383497308926</v>
      </c>
      <c r="N26" s="327">
        <f>IFERROR(VLOOKUP(A26,Help!$C$83:$H$333,5,0)/1000,"-")</f>
        <v>33076.468999999997</v>
      </c>
      <c r="O26" s="330">
        <f t="shared" si="9"/>
        <v>0.82533816682032501</v>
      </c>
      <c r="P26" s="1000">
        <f t="shared" si="10"/>
        <v>107.03011151573114</v>
      </c>
      <c r="Q26" s="476">
        <f t="shared" ref="Q26:Q32" si="14">G26-L26</f>
        <v>35661.933999999994</v>
      </c>
      <c r="R26" s="329">
        <f t="shared" si="12"/>
        <v>43084.676999999996</v>
      </c>
    </row>
    <row r="27" spans="1:18" ht="13.5" customHeight="1" x14ac:dyDescent="0.2">
      <c r="A27" s="825" t="s">
        <v>220</v>
      </c>
      <c r="B27" s="325">
        <f t="shared" si="13"/>
        <v>96097.573000000004</v>
      </c>
      <c r="C27" s="330">
        <f t="shared" si="0"/>
        <v>1.1943491712809051</v>
      </c>
      <c r="D27" s="331">
        <f>I27+N27</f>
        <v>96506.282000000007</v>
      </c>
      <c r="E27" s="326">
        <f t="shared" si="3"/>
        <v>1.1479672460495836</v>
      </c>
      <c r="F27" s="984">
        <f t="shared" si="4"/>
        <v>100.42530626657971</v>
      </c>
      <c r="G27" s="383">
        <f>IFERROR(VLOOKUP(A27,Help!$C$83:$H$333,4,0)/1000,"-")</f>
        <v>59269.720999999998</v>
      </c>
      <c r="H27" s="330">
        <f t="shared" si="5"/>
        <v>1.3963599695077082</v>
      </c>
      <c r="I27" s="327">
        <f>IFERROR(VLOOKUP(A27,Help!$C$83:$H$333,6,0)/1000,"-")</f>
        <v>59089.964</v>
      </c>
      <c r="J27" s="330">
        <f t="shared" si="6"/>
        <v>1.3432333136549572</v>
      </c>
      <c r="K27" s="997">
        <f t="shared" si="7"/>
        <v>99.696713605248803</v>
      </c>
      <c r="L27" s="331">
        <f>IFERROR(VLOOKUP(A27,Help!$C$83:$H$333,3,0)/1000,"-")</f>
        <v>36827.851999999999</v>
      </c>
      <c r="M27" s="330">
        <f t="shared" si="8"/>
        <v>0.96878880129435341</v>
      </c>
      <c r="N27" s="327">
        <f>IFERROR(VLOOKUP(A27,Help!$C$83:$H$333,5,0)/1000,"-")</f>
        <v>37416.317999999999</v>
      </c>
      <c r="O27" s="330">
        <f t="shared" si="9"/>
        <v>0.93362793069859829</v>
      </c>
      <c r="P27" s="1000">
        <f t="shared" si="10"/>
        <v>101.59788303700145</v>
      </c>
      <c r="Q27" s="476">
        <f t="shared" si="14"/>
        <v>22441.868999999999</v>
      </c>
      <c r="R27" s="329">
        <f t="shared" si="12"/>
        <v>21673.646000000001</v>
      </c>
    </row>
    <row r="28" spans="1:18" ht="13.5" customHeight="1" x14ac:dyDescent="0.2">
      <c r="A28" s="824" t="s">
        <v>193</v>
      </c>
      <c r="B28" s="325">
        <f t="shared" si="13"/>
        <v>89504.049999999988</v>
      </c>
      <c r="C28" s="326">
        <f t="shared" si="0"/>
        <v>1.1124015373810185</v>
      </c>
      <c r="D28" s="327">
        <f>I28+N28</f>
        <v>85234.850999999995</v>
      </c>
      <c r="E28" s="326">
        <f t="shared" si="3"/>
        <v>1.0138906519050912</v>
      </c>
      <c r="F28" s="985">
        <f t="shared" si="4"/>
        <v>95.230161093268975</v>
      </c>
      <c r="G28" s="480">
        <f>IFERROR(VLOOKUP(A28,Help!$C$83:$H$333,4,0)/1000,"-")</f>
        <v>53162.370999999999</v>
      </c>
      <c r="H28" s="326">
        <f t="shared" si="5"/>
        <v>1.2524743747067322</v>
      </c>
      <c r="I28" s="327">
        <f>IFERROR(VLOOKUP(A28,Help!$C$83:$H$333,6,0)/1000,"-")</f>
        <v>47704.76</v>
      </c>
      <c r="J28" s="326">
        <f t="shared" si="6"/>
        <v>1.0844248077713239</v>
      </c>
      <c r="K28" s="996">
        <f t="shared" si="7"/>
        <v>89.734071492033337</v>
      </c>
      <c r="L28" s="331">
        <f>IFERROR(VLOOKUP(A28,Help!$C$83:$H$333,3,0)/1000,"-")</f>
        <v>36341.678999999996</v>
      </c>
      <c r="M28" s="326">
        <f t="shared" si="8"/>
        <v>0.95599959605122165</v>
      </c>
      <c r="N28" s="327">
        <f>IFERROR(VLOOKUP(A28,Help!$C$83:$H$333,5,0)/1000,"-")</f>
        <v>37530.091</v>
      </c>
      <c r="O28" s="326">
        <f t="shared" si="9"/>
        <v>0.93646684313673212</v>
      </c>
      <c r="P28" s="999">
        <f t="shared" si="10"/>
        <v>103.27010758088531</v>
      </c>
      <c r="Q28" s="476">
        <f t="shared" si="14"/>
        <v>16820.692000000003</v>
      </c>
      <c r="R28" s="329">
        <f t="shared" si="12"/>
        <v>10174.669000000002</v>
      </c>
    </row>
    <row r="29" spans="1:18" s="316" customFormat="1" ht="13.5" customHeight="1" x14ac:dyDescent="0.2">
      <c r="A29" s="825" t="s">
        <v>208</v>
      </c>
      <c r="B29" s="325">
        <f t="shared" si="13"/>
        <v>85265.076000000001</v>
      </c>
      <c r="C29" s="330">
        <f t="shared" si="0"/>
        <v>1.0597174276170678</v>
      </c>
      <c r="D29" s="331">
        <f t="shared" si="1"/>
        <v>88014.59599999999</v>
      </c>
      <c r="E29" s="326">
        <f t="shared" si="3"/>
        <v>1.0469564393982838</v>
      </c>
      <c r="F29" s="984">
        <f t="shared" si="4"/>
        <v>103.22467313581001</v>
      </c>
      <c r="G29" s="382">
        <f>IFERROR(VLOOKUP(A29,Help!$C$83:$H$333,4,0)/1000,"-")</f>
        <v>18172.294000000002</v>
      </c>
      <c r="H29" s="330">
        <f t="shared" si="5"/>
        <v>0.42812862061093748</v>
      </c>
      <c r="I29" s="327">
        <f>IFERROR(VLOOKUP(A29,Help!$C$83:$H$333,6,0)/1000,"-")</f>
        <v>19845.113000000001</v>
      </c>
      <c r="J29" s="330">
        <f t="shared" si="6"/>
        <v>0.45111919335146433</v>
      </c>
      <c r="K29" s="997">
        <f t="shared" si="7"/>
        <v>109.20532652619421</v>
      </c>
      <c r="L29" s="331">
        <f>IFERROR(VLOOKUP(A29,Help!$C$83:$H$333,3,0)/1000,"-")</f>
        <v>67092.782000000007</v>
      </c>
      <c r="M29" s="330">
        <f t="shared" si="8"/>
        <v>1.7649342092849556</v>
      </c>
      <c r="N29" s="327">
        <f>IFERROR(VLOOKUP(A29,Help!$C$83:$H$333,5,0)/1000,"-")</f>
        <v>68169.482999999993</v>
      </c>
      <c r="O29" s="330">
        <f t="shared" si="9"/>
        <v>1.7009940248552322</v>
      </c>
      <c r="P29" s="1000">
        <f t="shared" si="10"/>
        <v>101.60479408947447</v>
      </c>
      <c r="Q29" s="476">
        <f t="shared" si="14"/>
        <v>-48920.488000000005</v>
      </c>
      <c r="R29" s="329">
        <f t="shared" si="12"/>
        <v>-48324.369999999995</v>
      </c>
    </row>
    <row r="30" spans="1:18" ht="13.5" customHeight="1" x14ac:dyDescent="0.2">
      <c r="A30" s="827" t="s">
        <v>1070</v>
      </c>
      <c r="B30" s="325">
        <f t="shared" si="13"/>
        <v>61865.072</v>
      </c>
      <c r="C30" s="326">
        <f t="shared" si="0"/>
        <v>0.76889035974335695</v>
      </c>
      <c r="D30" s="327">
        <f>I30+N30</f>
        <v>65418.052000000003</v>
      </c>
      <c r="E30" s="326">
        <f t="shared" si="3"/>
        <v>0.77816468980090281</v>
      </c>
      <c r="F30" s="985">
        <f t="shared" si="4"/>
        <v>105.74311139571616</v>
      </c>
      <c r="G30" s="383">
        <f>IFERROR(VLOOKUP(A30,Help!$C$83:$H$333,4,0)/1000,"-")</f>
        <v>40726.726000000002</v>
      </c>
      <c r="H30" s="326">
        <f t="shared" si="5"/>
        <v>0.95949785009969579</v>
      </c>
      <c r="I30" s="327">
        <f>IFERROR(VLOOKUP(A30,Help!$C$83:$H$333,6,0)/1000,"-")</f>
        <v>39562.372000000003</v>
      </c>
      <c r="J30" s="326">
        <f t="shared" si="6"/>
        <v>0.89933200902965682</v>
      </c>
      <c r="K30" s="996">
        <f t="shared" si="7"/>
        <v>97.14105671052468</v>
      </c>
      <c r="L30" s="331">
        <f>IFERROR(VLOOKUP(A30,Help!$C$83:$H$333,3,0)/1000,"-")</f>
        <v>21138.346000000001</v>
      </c>
      <c r="M30" s="326">
        <f t="shared" si="8"/>
        <v>0.55606264744099909</v>
      </c>
      <c r="N30" s="327">
        <f>IFERROR(VLOOKUP(A30,Help!$C$83:$H$333,5,0)/1000,"-")</f>
        <v>25855.68</v>
      </c>
      <c r="O30" s="326">
        <f t="shared" si="9"/>
        <v>0.64516195888663164</v>
      </c>
      <c r="P30" s="999">
        <f t="shared" si="10"/>
        <v>122.31647641683981</v>
      </c>
      <c r="Q30" s="476">
        <f t="shared" si="14"/>
        <v>19588.38</v>
      </c>
      <c r="R30" s="329">
        <f t="shared" si="12"/>
        <v>13706.692000000003</v>
      </c>
    </row>
    <row r="31" spans="1:18" ht="13.5" customHeight="1" x14ac:dyDescent="0.2">
      <c r="A31" s="825" t="s">
        <v>1135</v>
      </c>
      <c r="B31" s="325">
        <f t="shared" si="13"/>
        <v>56513.841</v>
      </c>
      <c r="C31" s="330">
        <f t="shared" si="0"/>
        <v>0.70238255823849816</v>
      </c>
      <c r="D31" s="331">
        <f>I31+N31</f>
        <v>58811.523000000001</v>
      </c>
      <c r="E31" s="326">
        <f t="shared" si="3"/>
        <v>0.69957831443855378</v>
      </c>
      <c r="F31" s="984">
        <f t="shared" si="4"/>
        <v>104.06569781728339</v>
      </c>
      <c r="G31" s="382">
        <f>IFERROR(VLOOKUP(A31,Help!$C$83:$H$333,4,0)/1000,"-")</f>
        <v>15315.932000000001</v>
      </c>
      <c r="H31" s="330">
        <f t="shared" si="5"/>
        <v>0.36083440211405982</v>
      </c>
      <c r="I31" s="327">
        <f>IFERROR(VLOOKUP(A31,Help!$C$83:$H$333,6,0)/1000,"-")</f>
        <v>26756.638999999999</v>
      </c>
      <c r="J31" s="330">
        <f t="shared" si="6"/>
        <v>0.60823203185974961</v>
      </c>
      <c r="K31" s="997">
        <f t="shared" si="7"/>
        <v>174.69807909828796</v>
      </c>
      <c r="L31" s="327">
        <f>IFERROR(VLOOKUP(A31,Help!$C$83:$H$333,3,0)/1000,"-")</f>
        <v>41197.909</v>
      </c>
      <c r="M31" s="330">
        <f t="shared" si="8"/>
        <v>1.0837469661804835</v>
      </c>
      <c r="N31" s="327">
        <f>IFERROR(VLOOKUP(A31,Help!$C$83:$H$333,5,0)/1000,"-")</f>
        <v>32054.883999999998</v>
      </c>
      <c r="O31" s="330">
        <f t="shared" si="9"/>
        <v>0.79984714203315266</v>
      </c>
      <c r="P31" s="1000">
        <f t="shared" si="10"/>
        <v>77.807065402275626</v>
      </c>
      <c r="Q31" s="476">
        <f t="shared" si="14"/>
        <v>-25881.976999999999</v>
      </c>
      <c r="R31" s="329">
        <f t="shared" si="12"/>
        <v>-5298.244999999999</v>
      </c>
    </row>
    <row r="32" spans="1:18" ht="13.5" customHeight="1" x14ac:dyDescent="0.2">
      <c r="A32" s="825" t="s">
        <v>194</v>
      </c>
      <c r="B32" s="325">
        <f t="shared" si="13"/>
        <v>51253.331999999995</v>
      </c>
      <c r="C32" s="330">
        <f t="shared" si="0"/>
        <v>0.63700229556874532</v>
      </c>
      <c r="D32" s="331">
        <f>I32+N32</f>
        <v>58966.815999999999</v>
      </c>
      <c r="E32" s="326">
        <f t="shared" si="3"/>
        <v>0.70142556493713559</v>
      </c>
      <c r="F32" s="984">
        <f t="shared" si="4"/>
        <v>115.04972203563273</v>
      </c>
      <c r="G32" s="382">
        <f>IFERROR(VLOOKUP(A32,Help!$C$83:$H$333,4,0)/1000,"-")</f>
        <v>27992.422999999999</v>
      </c>
      <c r="H32" s="330">
        <f t="shared" si="5"/>
        <v>0.65948511764931161</v>
      </c>
      <c r="I32" s="327">
        <f>IFERROR(VLOOKUP(A32,Help!$C$83:$H$333,6,0)/1000,"-")</f>
        <v>32998.034</v>
      </c>
      <c r="J32" s="330">
        <f t="shared" si="6"/>
        <v>0.75011144961805931</v>
      </c>
      <c r="K32" s="997">
        <f t="shared" si="7"/>
        <v>117.88202114550785</v>
      </c>
      <c r="L32" s="381">
        <f>IFERROR(VLOOKUP(A32,Help!$C$83:$H$333,3,0)/1000,"-")</f>
        <v>23260.909</v>
      </c>
      <c r="M32" s="330">
        <f t="shared" si="8"/>
        <v>0.61189852036787362</v>
      </c>
      <c r="N32" s="327">
        <f>IFERROR(VLOOKUP(A32,Help!$C$83:$H$333,5,0)/1000,"-")</f>
        <v>25968.781999999999</v>
      </c>
      <c r="O32" s="330">
        <f t="shared" si="9"/>
        <v>0.64798412824647811</v>
      </c>
      <c r="P32" s="1000">
        <f t="shared" si="10"/>
        <v>111.64130344175285</v>
      </c>
      <c r="Q32" s="476">
        <f t="shared" si="14"/>
        <v>4731.5139999999992</v>
      </c>
      <c r="R32" s="329">
        <f t="shared" si="12"/>
        <v>7029.2520000000004</v>
      </c>
    </row>
    <row r="33" spans="1:18" ht="13.5" customHeight="1" x14ac:dyDescent="0.2">
      <c r="A33" s="825" t="s">
        <v>191</v>
      </c>
      <c r="B33" s="325">
        <f t="shared" si="2"/>
        <v>35974.665999999997</v>
      </c>
      <c r="C33" s="330">
        <f t="shared" si="0"/>
        <v>0.44711131803721355</v>
      </c>
      <c r="D33" s="331">
        <f>I33+N33</f>
        <v>35072.770000000004</v>
      </c>
      <c r="E33" s="326">
        <f t="shared" si="3"/>
        <v>0.41719969264001333</v>
      </c>
      <c r="F33" s="984">
        <f t="shared" si="4"/>
        <v>97.492969079963117</v>
      </c>
      <c r="G33" s="383">
        <f>IFERROR(VLOOKUP(A33,Help!$C$83:$H$333,4,0)/1000,"-")</f>
        <v>19451.164000000001</v>
      </c>
      <c r="H33" s="330">
        <f t="shared" si="5"/>
        <v>0.45825805000717706</v>
      </c>
      <c r="I33" s="327">
        <f>IFERROR(VLOOKUP(A33,Help!$C$83:$H$333,6,0)/1000,"-")</f>
        <v>17813.058000000001</v>
      </c>
      <c r="J33" s="330">
        <f t="shared" si="6"/>
        <v>0.40492651042515354</v>
      </c>
      <c r="K33" s="997">
        <f t="shared" si="7"/>
        <v>91.578365181641573</v>
      </c>
      <c r="L33" s="331">
        <f>IFERROR(VLOOKUP(A33,Help!$C$83:$H$333,3,0)/1000,"-")</f>
        <v>16523.502</v>
      </c>
      <c r="M33" s="330">
        <f t="shared" si="8"/>
        <v>0.4346651467960948</v>
      </c>
      <c r="N33" s="327">
        <f>IFERROR(VLOOKUP(A33,Help!$C$83:$H$333,5,0)/1000,"-")</f>
        <v>17259.712</v>
      </c>
      <c r="O33" s="330">
        <f t="shared" si="9"/>
        <v>0.43067169781414</v>
      </c>
      <c r="P33" s="1000">
        <f t="shared" si="10"/>
        <v>104.45553248942021</v>
      </c>
      <c r="Q33" s="476">
        <f t="shared" si="11"/>
        <v>2927.6620000000003</v>
      </c>
      <c r="R33" s="329">
        <f t="shared" si="12"/>
        <v>553.34600000000137</v>
      </c>
    </row>
    <row r="34" spans="1:18" ht="13.5" customHeight="1" thickBot="1" x14ac:dyDescent="0.25">
      <c r="A34" s="828" t="s">
        <v>1301</v>
      </c>
      <c r="B34" s="332">
        <f t="shared" si="2"/>
        <v>35787.269999999997</v>
      </c>
      <c r="C34" s="333">
        <f t="shared" si="0"/>
        <v>0.44478226590494629</v>
      </c>
      <c r="D34" s="441">
        <f>I34+N34</f>
        <v>39351.417000000001</v>
      </c>
      <c r="E34" s="333">
        <f t="shared" si="3"/>
        <v>0.46809530805091798</v>
      </c>
      <c r="F34" s="988">
        <f t="shared" si="4"/>
        <v>109.95925925615451</v>
      </c>
      <c r="G34" s="441">
        <f>IFERROR(VLOOKUP(A34,Help!$C$83:$H$333,4,0)/1000,"-")</f>
        <v>19909.764999999999</v>
      </c>
      <c r="H34" s="333">
        <f t="shared" si="5"/>
        <v>0.46906242140579057</v>
      </c>
      <c r="I34" s="335">
        <f>IFERROR(VLOOKUP(A34,Help!$C$83:$H$333,6,0)/1000,"-")</f>
        <v>21584.478999999999</v>
      </c>
      <c r="J34" s="333">
        <f t="shared" si="6"/>
        <v>0.49065846868151475</v>
      </c>
      <c r="K34" s="998">
        <f t="shared" si="7"/>
        <v>108.41152067842086</v>
      </c>
      <c r="L34" s="334">
        <f>IFERROR(VLOOKUP(A34,Help!$C$83:$H$333,3,0)/1000,"-")</f>
        <v>15877.504999999999</v>
      </c>
      <c r="M34" s="333">
        <f t="shared" si="8"/>
        <v>0.41767163169046895</v>
      </c>
      <c r="N34" s="335">
        <f>IFERROR(VLOOKUP(A34,Help!$C$83:$H$333,5,0)/1000,"-")</f>
        <v>17766.937999999998</v>
      </c>
      <c r="O34" s="333">
        <f t="shared" si="9"/>
        <v>0.44332821737805117</v>
      </c>
      <c r="P34" s="1001">
        <f t="shared" si="10"/>
        <v>111.90006238385691</v>
      </c>
      <c r="Q34" s="477">
        <f t="shared" si="11"/>
        <v>4032.26</v>
      </c>
      <c r="R34" s="336">
        <f t="shared" si="12"/>
        <v>3817.5410000000011</v>
      </c>
    </row>
    <row r="35" spans="1:18" x14ac:dyDescent="0.2">
      <c r="G35" s="183"/>
      <c r="L35" s="183"/>
    </row>
    <row r="38" spans="1:18" ht="12.75" customHeight="1" x14ac:dyDescent="0.2">
      <c r="A38" s="179" t="s">
        <v>1627</v>
      </c>
      <c r="F38" s="337"/>
    </row>
    <row r="39" spans="1:18" x14ac:dyDescent="0.2">
      <c r="A39" s="179" t="s">
        <v>160</v>
      </c>
      <c r="R39" s="338" t="s">
        <v>93</v>
      </c>
    </row>
    <row r="40" spans="1:18" ht="15.75" customHeight="1" x14ac:dyDescent="0.2">
      <c r="B40" s="338" t="s">
        <v>1471</v>
      </c>
      <c r="D40" s="338" t="s">
        <v>1472</v>
      </c>
      <c r="G40" s="156" t="s">
        <v>1467</v>
      </c>
      <c r="I40" s="156" t="s">
        <v>1468</v>
      </c>
      <c r="L40" s="156" t="s">
        <v>1469</v>
      </c>
      <c r="N40" s="156" t="s">
        <v>1470</v>
      </c>
    </row>
    <row r="41" spans="1:18" ht="21.75" customHeight="1" x14ac:dyDescent="0.2">
      <c r="A41" s="156" t="s">
        <v>15</v>
      </c>
      <c r="B41" s="1051">
        <f>G41+L41</f>
        <v>8046019.9840000002</v>
      </c>
      <c r="C41" s="1051"/>
      <c r="D41" s="1051">
        <f>I41+N41</f>
        <v>8406710.4120000005</v>
      </c>
      <c r="E41" s="1051"/>
      <c r="G41" s="1051">
        <f>seskup.Kč!G8</f>
        <v>4244587.5200000005</v>
      </c>
      <c r="H41" s="1051"/>
      <c r="I41" s="1051">
        <f>seskup.Kč!I8</f>
        <v>4399084.165</v>
      </c>
      <c r="J41" s="1051"/>
      <c r="L41" s="1051">
        <f>seskup.Kč!L8</f>
        <v>3801432.4639999997</v>
      </c>
      <c r="M41" s="1051"/>
      <c r="N41" s="1051">
        <f>seskup.Kč!N8</f>
        <v>4007626.2470000004</v>
      </c>
      <c r="O41" s="1051"/>
    </row>
    <row r="42" spans="1:18" ht="18" customHeight="1" x14ac:dyDescent="0.2">
      <c r="B42" s="339" t="str">
        <f>IF(ABS($B$41-seskup.Kč!B8)&lt;1,"OK","CHYBA")</f>
        <v>OK</v>
      </c>
      <c r="D42" s="339" t="str">
        <f>IF(ABS($D$41-seskup.Kč!D8)&lt;1,"OK","CHYBA")</f>
        <v>OK</v>
      </c>
      <c r="G42" s="184" t="str">
        <f>IF(ABS($G$41-zboží!B8)&lt;1,"OK","CHYBA")</f>
        <v>OK</v>
      </c>
      <c r="I42" s="339" t="str">
        <f>IF(ABS($I$41-zboží!D8)&lt;1,"OK","CHYBA")</f>
        <v>OK</v>
      </c>
      <c r="L42" s="184" t="str">
        <f>IF(ABS($L$41-zboží!G8)&lt;1,"OK","CHYBA")</f>
        <v>OK</v>
      </c>
      <c r="N42" s="339" t="str">
        <f>IF(ABS($N$41-zboží!I8)&lt;1,"OK","CHYBA")</f>
        <v>OK</v>
      </c>
    </row>
    <row r="47" spans="1:18" x14ac:dyDescent="0.2">
      <c r="A47" s="340"/>
    </row>
    <row r="48" spans="1:18" x14ac:dyDescent="0.2">
      <c r="A48" s="340"/>
    </row>
    <row r="49" spans="1:8" x14ac:dyDescent="0.2">
      <c r="A49" s="340"/>
    </row>
    <row r="50" spans="1:8" x14ac:dyDescent="0.2">
      <c r="A50" s="340"/>
    </row>
    <row r="51" spans="1:8" x14ac:dyDescent="0.2">
      <c r="A51" s="340"/>
    </row>
    <row r="52" spans="1:8" x14ac:dyDescent="0.2">
      <c r="A52" s="340"/>
    </row>
    <row r="53" spans="1:8" x14ac:dyDescent="0.2">
      <c r="A53" s="340"/>
    </row>
    <row r="54" spans="1:8" x14ac:dyDescent="0.2">
      <c r="A54" s="340"/>
    </row>
    <row r="55" spans="1:8" x14ac:dyDescent="0.2">
      <c r="A55" s="340"/>
    </row>
    <row r="56" spans="1:8" x14ac:dyDescent="0.2">
      <c r="A56" s="340"/>
    </row>
    <row r="57" spans="1:8" x14ac:dyDescent="0.2">
      <c r="A57" s="340"/>
    </row>
    <row r="58" spans="1:8" x14ac:dyDescent="0.2">
      <c r="A58" s="341"/>
    </row>
    <row r="59" spans="1:8" x14ac:dyDescent="0.2">
      <c r="A59" s="340"/>
    </row>
    <row r="60" spans="1:8" x14ac:dyDescent="0.2">
      <c r="A60" s="340"/>
    </row>
    <row r="61" spans="1:8" x14ac:dyDescent="0.2">
      <c r="A61" s="340"/>
    </row>
    <row r="62" spans="1:8" x14ac:dyDescent="0.2">
      <c r="A62" s="340"/>
    </row>
    <row r="63" spans="1:8" x14ac:dyDescent="0.2">
      <c r="A63" s="340"/>
      <c r="G63" s="316"/>
      <c r="H63" s="316"/>
    </row>
    <row r="64" spans="1:8" x14ac:dyDescent="0.2">
      <c r="A64" s="340"/>
    </row>
    <row r="65" spans="1:1" x14ac:dyDescent="0.2">
      <c r="A65" s="340"/>
    </row>
    <row r="66" spans="1:1" x14ac:dyDescent="0.2">
      <c r="A66" s="340"/>
    </row>
    <row r="67" spans="1:1" x14ac:dyDescent="0.2">
      <c r="A67" s="340"/>
    </row>
  </sheetData>
  <mergeCells count="18">
    <mergeCell ref="N8:O8"/>
    <mergeCell ref="Q7:R7"/>
    <mergeCell ref="A2:R2"/>
    <mergeCell ref="B41:C41"/>
    <mergeCell ref="A3:R3"/>
    <mergeCell ref="B7:F7"/>
    <mergeCell ref="G7:K7"/>
    <mergeCell ref="L7:P7"/>
    <mergeCell ref="B8:C8"/>
    <mergeCell ref="G8:H8"/>
    <mergeCell ref="L8:M8"/>
    <mergeCell ref="L41:M41"/>
    <mergeCell ref="N41:O41"/>
    <mergeCell ref="D41:E41"/>
    <mergeCell ref="G41:H41"/>
    <mergeCell ref="I41:J41"/>
    <mergeCell ref="D8:E8"/>
    <mergeCell ref="I8:J8"/>
  </mergeCells>
  <phoneticPr fontId="0" type="noConversion"/>
  <hyperlinks>
    <hyperlink ref="A1" location="obsah!A1" display="obsah"/>
  </hyperlinks>
  <pageMargins left="0.7" right="0.7" top="0.75" bottom="0.75" header="0.3" footer="0.3"/>
  <pageSetup paperSize="9" scale="89" orientation="landscape" r:id="rId1"/>
  <headerFooter alignWithMargins="0"/>
  <rowBreaks count="1" manualBreakCount="1">
    <brk id="3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dimension ref="A1:U60"/>
  <sheetViews>
    <sheetView showGridLines="0" zoomScaleNormal="100" zoomScaleSheetLayoutView="70" workbookViewId="0">
      <selection activeCell="E16" sqref="E16"/>
    </sheetView>
  </sheetViews>
  <sheetFormatPr defaultColWidth="9.140625" defaultRowHeight="15.75" customHeight="1" x14ac:dyDescent="0.2"/>
  <cols>
    <col min="1" max="1" width="26" style="539" customWidth="1"/>
    <col min="2" max="3" width="10.140625" style="539" bestFit="1" customWidth="1"/>
    <col min="4" max="4" width="6.7109375" style="540" customWidth="1"/>
    <col min="5" max="5" width="10.140625" style="539" bestFit="1" customWidth="1"/>
    <col min="6" max="6" width="10.140625" style="539" customWidth="1"/>
    <col min="7" max="7" width="6.7109375" style="540" customWidth="1"/>
    <col min="8" max="8" width="10.140625" style="539" customWidth="1"/>
    <col min="9" max="9" width="10.140625" style="539" bestFit="1" customWidth="1"/>
    <col min="10" max="10" width="7.28515625" style="540" customWidth="1"/>
    <col min="11" max="12" width="10.28515625" style="539" customWidth="1"/>
    <col min="13" max="16384" width="9.140625" style="539"/>
  </cols>
  <sheetData>
    <row r="1" spans="1:21" ht="15.75" customHeight="1" x14ac:dyDescent="0.2">
      <c r="A1" s="538" t="s">
        <v>98</v>
      </c>
    </row>
    <row r="2" spans="1:21" ht="26.25" customHeight="1" x14ac:dyDescent="0.2"/>
    <row r="3" spans="1:21" ht="14.45" customHeight="1" x14ac:dyDescent="0.25">
      <c r="A3" s="1057" t="str">
        <f>PopisTabulek!$A$21</f>
        <v>Zahraniční obchod s prioritními zeměmi za leden - prosinec 2018</v>
      </c>
      <c r="B3" s="1057"/>
      <c r="C3" s="1057"/>
      <c r="D3" s="1057"/>
      <c r="E3" s="1057"/>
      <c r="F3" s="1057"/>
      <c r="G3" s="1057"/>
      <c r="H3" s="1057"/>
      <c r="I3" s="1057"/>
      <c r="J3" s="1057"/>
      <c r="K3" s="1057"/>
      <c r="L3" s="1057"/>
      <c r="N3" s="1069"/>
      <c r="O3" s="1069"/>
      <c r="P3" s="1069"/>
      <c r="Q3" s="1069"/>
      <c r="R3" s="1069"/>
      <c r="S3" s="1069"/>
      <c r="T3" s="1069"/>
      <c r="U3" s="1069"/>
    </row>
    <row r="4" spans="1:21" ht="15.75" customHeight="1" x14ac:dyDescent="0.2">
      <c r="A4" s="1058" t="str">
        <f>PopisTabulek!$A$22</f>
        <v>(rok 2018 - zpřesněné údaje k 28.2.2019)</v>
      </c>
      <c r="B4" s="1058"/>
      <c r="C4" s="1058"/>
      <c r="D4" s="1058"/>
      <c r="E4" s="1058"/>
      <c r="F4" s="1058"/>
      <c r="G4" s="1058"/>
      <c r="H4" s="1058"/>
      <c r="I4" s="1058"/>
      <c r="J4" s="1058"/>
      <c r="K4" s="1058"/>
      <c r="L4" s="1058"/>
      <c r="N4" s="1058"/>
      <c r="O4" s="1058"/>
      <c r="P4" s="1058"/>
      <c r="Q4" s="1058"/>
      <c r="R4" s="1058"/>
      <c r="S4" s="1058"/>
      <c r="T4" s="1058"/>
      <c r="U4" s="1058"/>
    </row>
    <row r="5" spans="1:21" ht="15.75" customHeight="1" thickBot="1" x14ac:dyDescent="0.25"/>
    <row r="6" spans="1:21" ht="15.75" customHeight="1" thickBot="1" x14ac:dyDescent="0.25">
      <c r="A6" s="1059" t="s">
        <v>185</v>
      </c>
      <c r="B6" s="1062" t="s">
        <v>0</v>
      </c>
      <c r="C6" s="1062"/>
      <c r="D6" s="1063"/>
      <c r="E6" s="1064" t="s">
        <v>1</v>
      </c>
      <c r="F6" s="1065"/>
      <c r="G6" s="1066"/>
      <c r="H6" s="1064" t="s">
        <v>2</v>
      </c>
      <c r="I6" s="1065"/>
      <c r="J6" s="1066"/>
      <c r="K6" s="1064" t="s">
        <v>3</v>
      </c>
      <c r="L6" s="1066"/>
    </row>
    <row r="7" spans="1:21" ht="14.25" customHeight="1" x14ac:dyDescent="0.2">
      <c r="A7" s="1060"/>
      <c r="B7" s="541" t="str">
        <f>PopisTabulek!$A$5</f>
        <v>1-12/2017</v>
      </c>
      <c r="C7" s="541" t="str">
        <f>PopisTabulek!$C$5</f>
        <v>1-12/2018</v>
      </c>
      <c r="D7" s="542" t="s">
        <v>4</v>
      </c>
      <c r="E7" s="541" t="str">
        <f>PopisTabulek!$A$5</f>
        <v>1-12/2017</v>
      </c>
      <c r="F7" s="541" t="str">
        <f>PopisTabulek!$C$5</f>
        <v>1-12/2018</v>
      </c>
      <c r="G7" s="542" t="s">
        <v>4</v>
      </c>
      <c r="H7" s="541" t="str">
        <f>PopisTabulek!$A$5</f>
        <v>1-12/2017</v>
      </c>
      <c r="I7" s="541" t="str">
        <f>PopisTabulek!$C$5</f>
        <v>1-12/2018</v>
      </c>
      <c r="J7" s="542" t="s">
        <v>4</v>
      </c>
      <c r="K7" s="541" t="str">
        <f>PopisTabulek!$A$5</f>
        <v>1-12/2017</v>
      </c>
      <c r="L7" s="543" t="str">
        <f>PopisTabulek!$C$5</f>
        <v>1-12/2018</v>
      </c>
    </row>
    <row r="8" spans="1:21" ht="15.75" customHeight="1" thickBot="1" x14ac:dyDescent="0.25">
      <c r="A8" s="1061"/>
      <c r="B8" s="1067" t="s">
        <v>6</v>
      </c>
      <c r="C8" s="1068"/>
      <c r="D8" s="544" t="str">
        <f>PopisTabulek!$E$6</f>
        <v xml:space="preserve"> 18/17</v>
      </c>
      <c r="E8" s="1067" t="s">
        <v>6</v>
      </c>
      <c r="F8" s="1068"/>
      <c r="G8" s="544" t="str">
        <f>PopisTabulek!$E$6</f>
        <v xml:space="preserve"> 18/17</v>
      </c>
      <c r="H8" s="1067" t="s">
        <v>6</v>
      </c>
      <c r="I8" s="1068"/>
      <c r="J8" s="544" t="str">
        <f>PopisTabulek!$E$6</f>
        <v xml:space="preserve"> 18/17</v>
      </c>
      <c r="K8" s="1067" t="s">
        <v>6</v>
      </c>
      <c r="L8" s="1068"/>
    </row>
    <row r="9" spans="1:21" ht="15" customHeight="1" thickTop="1" x14ac:dyDescent="0.2">
      <c r="A9" s="545" t="s">
        <v>186</v>
      </c>
      <c r="B9" s="546">
        <f t="shared" ref="B9:C22" si="0">E9+H9</f>
        <v>12134.525</v>
      </c>
      <c r="C9" s="547">
        <f t="shared" si="0"/>
        <v>15505.388999999999</v>
      </c>
      <c r="D9" s="548">
        <f>IFERROR(C9/B9*100,"-")</f>
        <v>127.77911784762897</v>
      </c>
      <c r="E9" s="546">
        <f>IFERROR(VLOOKUP(A9,Help!$C$83:$H$333,4,0)/1000,"-")</f>
        <v>6539.1639999999998</v>
      </c>
      <c r="F9" s="547">
        <f>IFERROR(VLOOKUP(A9,Help!$C$83:$H$333,6,0)/1000,"-")</f>
        <v>7465.3590000000004</v>
      </c>
      <c r="G9" s="548">
        <f>IFERROR(F9/E9*100,"-")</f>
        <v>114.16381360063765</v>
      </c>
      <c r="H9" s="515">
        <f>IFERROR(VLOOKUP(A9,Help!$C$83:$H$333,3,0)/1000,"-")</f>
        <v>5595.3609999999999</v>
      </c>
      <c r="I9" s="515">
        <f>IFERROR(VLOOKUP(A9,Help!$C$83:$H$333,5,0)/1000,"-")</f>
        <v>8040.03</v>
      </c>
      <c r="J9" s="548">
        <f>IFERROR(I9/H9*100,"-")</f>
        <v>143.69099688116637</v>
      </c>
      <c r="K9" s="549">
        <f t="shared" ref="K9:L22" si="1">E9-H9</f>
        <v>943.80299999999988</v>
      </c>
      <c r="L9" s="550">
        <f t="shared" si="1"/>
        <v>-574.67099999999937</v>
      </c>
    </row>
    <row r="10" spans="1:21" ht="15" customHeight="1" x14ac:dyDescent="0.2">
      <c r="A10" s="551" t="s">
        <v>187</v>
      </c>
      <c r="B10" s="552">
        <f t="shared" si="0"/>
        <v>531852.68400000001</v>
      </c>
      <c r="C10" s="553">
        <f t="shared" si="0"/>
        <v>624175.98100000003</v>
      </c>
      <c r="D10" s="548">
        <f t="shared" ref="D10:D22" si="2">IFERROR(C10/B10*100,"-")</f>
        <v>117.35881001965576</v>
      </c>
      <c r="E10" s="554">
        <f>IFERROR(VLOOKUP(A10,Help!$C$83:$H$333,4,0)/1000,"-")</f>
        <v>56238.375999999997</v>
      </c>
      <c r="F10" s="554">
        <f>IFERROR(VLOOKUP(A10,Help!$C$83:$H$333,6,0)/1000,"-")</f>
        <v>56136.614999999998</v>
      </c>
      <c r="G10" s="548">
        <f t="shared" ref="G10:G22" si="3">IFERROR(F10/E10*100,"-")</f>
        <v>99.819054163299455</v>
      </c>
      <c r="H10" s="515">
        <f>IFERROR(VLOOKUP(A10,Help!$C$83:$H$333,3,0)/1000,"-")</f>
        <v>475614.30800000002</v>
      </c>
      <c r="I10" s="515">
        <f>IFERROR(VLOOKUP(A10,Help!$C$83:$H$333,5,0)/1000,"-")</f>
        <v>568039.36600000004</v>
      </c>
      <c r="J10" s="548">
        <f t="shared" ref="J10:J22" si="4">IFERROR(I10/H10*100,"-")</f>
        <v>119.43277492820927</v>
      </c>
      <c r="K10" s="555">
        <f t="shared" si="1"/>
        <v>-419375.93200000003</v>
      </c>
      <c r="L10" s="556">
        <f t="shared" si="1"/>
        <v>-511902.75100000005</v>
      </c>
    </row>
    <row r="11" spans="1:21" ht="15" customHeight="1" x14ac:dyDescent="0.2">
      <c r="A11" s="551" t="s">
        <v>188</v>
      </c>
      <c r="B11" s="552">
        <f t="shared" si="0"/>
        <v>34098.904000000002</v>
      </c>
      <c r="C11" s="553">
        <f t="shared" si="0"/>
        <v>34151.671999999999</v>
      </c>
      <c r="D11" s="548">
        <f t="shared" si="2"/>
        <v>100.1547498418131</v>
      </c>
      <c r="E11" s="555">
        <f>IFERROR(VLOOKUP(A11,Help!$C$83:$H$333,4,0)/1000,"-")</f>
        <v>15499.06</v>
      </c>
      <c r="F11" s="554">
        <f>IFERROR(VLOOKUP(A11,Help!$C$83:$H$333,6,0)/1000,"-")</f>
        <v>15378</v>
      </c>
      <c r="G11" s="548">
        <f t="shared" si="3"/>
        <v>99.218920373235548</v>
      </c>
      <c r="H11" s="515">
        <f>IFERROR(VLOOKUP(A11,Help!$C$83:$H$333,3,0)/1000,"-")</f>
        <v>18599.844000000001</v>
      </c>
      <c r="I11" s="515">
        <f>IFERROR(VLOOKUP(A11,Help!$C$83:$H$333,5,0)/1000,"-")</f>
        <v>18773.671999999999</v>
      </c>
      <c r="J11" s="548">
        <f t="shared" si="4"/>
        <v>100.93456697808863</v>
      </c>
      <c r="K11" s="555">
        <f t="shared" si="1"/>
        <v>-3100.7840000000015</v>
      </c>
      <c r="L11" s="556">
        <f t="shared" si="1"/>
        <v>-3395.6719999999987</v>
      </c>
    </row>
    <row r="12" spans="1:21" ht="15" customHeight="1" x14ac:dyDescent="0.2">
      <c r="A12" s="551" t="s">
        <v>189</v>
      </c>
      <c r="B12" s="557">
        <f t="shared" si="0"/>
        <v>1489.046</v>
      </c>
      <c r="C12" s="553">
        <f t="shared" si="0"/>
        <v>1047.8689999999999</v>
      </c>
      <c r="D12" s="548">
        <f t="shared" si="2"/>
        <v>70.371835389907361</v>
      </c>
      <c r="E12" s="557">
        <f>IFERROR(VLOOKUP(A12,Help!$C$83:$H$333,4,0)/1000,"-")</f>
        <v>1486.867</v>
      </c>
      <c r="F12" s="553">
        <f>IFERROR(VLOOKUP(A12,Help!$C$83:$H$333,6,0)/1000,"-")</f>
        <v>1046.078</v>
      </c>
      <c r="G12" s="548">
        <f t="shared" si="3"/>
        <v>70.354510524478655</v>
      </c>
      <c r="H12" s="515">
        <f>IFERROR(VLOOKUP(A12,Help!$C$83:$H$333,3,0)/1000,"-")</f>
        <v>2.1789999999999998</v>
      </c>
      <c r="I12" s="515">
        <f>IFERROR(VLOOKUP(A12,Help!$C$83:$H$333,5,0)/1000,"-")</f>
        <v>1.7909999999999999</v>
      </c>
      <c r="J12" s="548">
        <f t="shared" si="4"/>
        <v>82.193666819642047</v>
      </c>
      <c r="K12" s="555">
        <f t="shared" si="1"/>
        <v>1484.6879999999999</v>
      </c>
      <c r="L12" s="556">
        <f t="shared" si="1"/>
        <v>1044.287</v>
      </c>
    </row>
    <row r="13" spans="1:21" s="565" customFormat="1" ht="15" customHeight="1" x14ac:dyDescent="0.2">
      <c r="A13" s="558" t="s">
        <v>190</v>
      </c>
      <c r="B13" s="559">
        <f t="shared" si="0"/>
        <v>16885.185000000001</v>
      </c>
      <c r="C13" s="560">
        <f t="shared" si="0"/>
        <v>20324.944</v>
      </c>
      <c r="D13" s="561">
        <f t="shared" si="2"/>
        <v>120.37146172813623</v>
      </c>
      <c r="E13" s="562">
        <f>IFERROR(VLOOKUP(A13,Help!$C$83:$H$333,4,0)/1000,"-")</f>
        <v>5026.05</v>
      </c>
      <c r="F13" s="563">
        <f>IFERROR(VLOOKUP(A13,Help!$C$83:$H$333,6,0)/1000,"-")</f>
        <v>6074.4470000000001</v>
      </c>
      <c r="G13" s="561">
        <f t="shared" si="3"/>
        <v>120.85926323852728</v>
      </c>
      <c r="H13" s="516">
        <f>IFERROR(VLOOKUP(A13,Help!$C$83:$H$333,3,0)/1000,"-")</f>
        <v>11859.135</v>
      </c>
      <c r="I13" s="516">
        <f>IFERROR(VLOOKUP(A13,Help!$C$83:$H$333,5,0)/1000,"-")</f>
        <v>14250.496999999999</v>
      </c>
      <c r="J13" s="561">
        <f t="shared" si="4"/>
        <v>120.16472533620706</v>
      </c>
      <c r="K13" s="562">
        <f t="shared" si="1"/>
        <v>-6833.085</v>
      </c>
      <c r="L13" s="564">
        <f t="shared" si="1"/>
        <v>-8176.0499999999993</v>
      </c>
    </row>
    <row r="14" spans="1:21" ht="15" customHeight="1" x14ac:dyDescent="0.2">
      <c r="A14" s="551" t="s">
        <v>191</v>
      </c>
      <c r="B14" s="552">
        <f t="shared" si="0"/>
        <v>35974.665999999997</v>
      </c>
      <c r="C14" s="553">
        <f t="shared" si="0"/>
        <v>35072.770000000004</v>
      </c>
      <c r="D14" s="548">
        <f t="shared" si="2"/>
        <v>97.492969079963117</v>
      </c>
      <c r="E14" s="555">
        <f>IFERROR(VLOOKUP(A14,Help!$C$83:$H$333,4,0)/1000,"-")</f>
        <v>19451.164000000001</v>
      </c>
      <c r="F14" s="554">
        <f>IFERROR(VLOOKUP(A14,Help!$C$83:$H$333,6,0)/1000,"-")</f>
        <v>17813.058000000001</v>
      </c>
      <c r="G14" s="548">
        <f t="shared" si="3"/>
        <v>91.578365181641573</v>
      </c>
      <c r="H14" s="515">
        <f>IFERROR(VLOOKUP(A14,Help!$C$83:$H$333,3,0)/1000,"-")</f>
        <v>16523.502</v>
      </c>
      <c r="I14" s="515">
        <f>IFERROR(VLOOKUP(A14,Help!$C$83:$H$333,5,0)/1000,"-")</f>
        <v>17259.712</v>
      </c>
      <c r="J14" s="548">
        <f t="shared" si="4"/>
        <v>104.45553248942021</v>
      </c>
      <c r="K14" s="555">
        <f t="shared" si="1"/>
        <v>2927.6620000000003</v>
      </c>
      <c r="L14" s="556">
        <f t="shared" si="1"/>
        <v>553.34600000000137</v>
      </c>
    </row>
    <row r="15" spans="1:21" ht="15" customHeight="1" x14ac:dyDescent="0.2">
      <c r="A15" s="551" t="s">
        <v>271</v>
      </c>
      <c r="B15" s="552">
        <f t="shared" si="0"/>
        <v>198454.36600000001</v>
      </c>
      <c r="C15" s="553">
        <f t="shared" si="0"/>
        <v>212858.41800000001</v>
      </c>
      <c r="D15" s="548">
        <f t="shared" si="2"/>
        <v>107.25811796954872</v>
      </c>
      <c r="E15" s="555">
        <f>IFERROR(VLOOKUP(A15,Help!$C$83:$H$333,4,0)/1000,"-")</f>
        <v>82246.963000000003</v>
      </c>
      <c r="F15" s="554">
        <f>IFERROR(VLOOKUP(A15,Help!$C$83:$H$333,6,0)/1000,"-")</f>
        <v>89783.531000000003</v>
      </c>
      <c r="G15" s="548">
        <f t="shared" si="3"/>
        <v>109.16333895514173</v>
      </c>
      <c r="H15" s="515">
        <f>IFERROR(VLOOKUP(A15,Help!$C$83:$H$333,3,0)/1000,"-")</f>
        <v>116207.40300000001</v>
      </c>
      <c r="I15" s="515">
        <f>IFERROR(VLOOKUP(A15,Help!$C$83:$H$333,5,0)/1000,"-")</f>
        <v>123074.887</v>
      </c>
      <c r="J15" s="548">
        <f t="shared" si="4"/>
        <v>105.90967857701803</v>
      </c>
      <c r="K15" s="555">
        <f t="shared" si="1"/>
        <v>-33960.44</v>
      </c>
      <c r="L15" s="556">
        <f t="shared" si="1"/>
        <v>-33291.356</v>
      </c>
    </row>
    <row r="16" spans="1:21" ht="15" customHeight="1" x14ac:dyDescent="0.2">
      <c r="A16" s="551" t="s">
        <v>192</v>
      </c>
      <c r="B16" s="552">
        <f t="shared" si="0"/>
        <v>22805.5</v>
      </c>
      <c r="C16" s="553">
        <f t="shared" si="0"/>
        <v>27916.983999999997</v>
      </c>
      <c r="D16" s="548">
        <f t="shared" si="2"/>
        <v>122.41338273662055</v>
      </c>
      <c r="E16" s="555">
        <f>IFERROR(VLOOKUP(A16,Help!$C$83:$H$333,4,0)/1000,"-")</f>
        <v>14151.36</v>
      </c>
      <c r="F16" s="554">
        <f>IFERROR(VLOOKUP(A16,Help!$C$83:$H$333,6,0)/1000,"-")</f>
        <v>15319.407999999999</v>
      </c>
      <c r="G16" s="548">
        <f t="shared" si="3"/>
        <v>108.25396286999978</v>
      </c>
      <c r="H16" s="515">
        <f>IFERROR(VLOOKUP(A16,Help!$C$83:$H$333,3,0)/1000,"-")</f>
        <v>8654.14</v>
      </c>
      <c r="I16" s="515">
        <f>IFERROR(VLOOKUP(A16,Help!$C$83:$H$333,5,0)/1000,"-")</f>
        <v>12597.575999999999</v>
      </c>
      <c r="J16" s="548">
        <f t="shared" si="4"/>
        <v>145.56704652339803</v>
      </c>
      <c r="K16" s="555">
        <f t="shared" si="1"/>
        <v>5497.2200000000012</v>
      </c>
      <c r="L16" s="556">
        <f t="shared" si="1"/>
        <v>2721.8320000000003</v>
      </c>
    </row>
    <row r="17" spans="1:12" ht="15" customHeight="1" x14ac:dyDescent="0.2">
      <c r="A17" s="551" t="s">
        <v>193</v>
      </c>
      <c r="B17" s="552">
        <f t="shared" si="0"/>
        <v>89504.049999999988</v>
      </c>
      <c r="C17" s="553">
        <f t="shared" si="0"/>
        <v>85234.850999999995</v>
      </c>
      <c r="D17" s="548">
        <f t="shared" si="2"/>
        <v>95.230161093268975</v>
      </c>
      <c r="E17" s="555">
        <f>IFERROR(VLOOKUP(A17,Help!$C$83:$H$333,4,0)/1000,"-")</f>
        <v>53162.370999999999</v>
      </c>
      <c r="F17" s="554">
        <f>IFERROR(VLOOKUP(A17,Help!$C$83:$H$333,6,0)/1000,"-")</f>
        <v>47704.76</v>
      </c>
      <c r="G17" s="548">
        <f t="shared" si="3"/>
        <v>89.734071492033337</v>
      </c>
      <c r="H17" s="515">
        <f>IFERROR(VLOOKUP(A17,Help!$C$83:$H$333,3,0)/1000,"-")</f>
        <v>36341.678999999996</v>
      </c>
      <c r="I17" s="515">
        <f>IFERROR(VLOOKUP(A17,Help!$C$83:$H$333,5,0)/1000,"-")</f>
        <v>37530.091</v>
      </c>
      <c r="J17" s="548">
        <f t="shared" si="4"/>
        <v>103.27010758088531</v>
      </c>
      <c r="K17" s="555">
        <f t="shared" si="1"/>
        <v>16820.692000000003</v>
      </c>
      <c r="L17" s="556">
        <f t="shared" si="1"/>
        <v>10174.669000000002</v>
      </c>
    </row>
    <row r="18" spans="1:12" ht="15" customHeight="1" x14ac:dyDescent="0.2">
      <c r="A18" s="551" t="s">
        <v>194</v>
      </c>
      <c r="B18" s="552">
        <f t="shared" si="0"/>
        <v>51253.331999999995</v>
      </c>
      <c r="C18" s="553">
        <f t="shared" si="0"/>
        <v>58966.815999999999</v>
      </c>
      <c r="D18" s="548">
        <f t="shared" si="2"/>
        <v>115.04972203563273</v>
      </c>
      <c r="E18" s="555">
        <f>IFERROR(VLOOKUP(A18,Help!$C$83:$H$333,4,0)/1000,"-")</f>
        <v>27992.422999999999</v>
      </c>
      <c r="F18" s="554">
        <f>IFERROR(VLOOKUP(A18,Help!$C$83:$H$333,6,0)/1000,"-")</f>
        <v>32998.034</v>
      </c>
      <c r="G18" s="548">
        <f t="shared" si="3"/>
        <v>117.88202114550785</v>
      </c>
      <c r="H18" s="515">
        <f>IFERROR(VLOOKUP(A18,Help!$C$83:$H$333,3,0)/1000,"-")</f>
        <v>23260.909</v>
      </c>
      <c r="I18" s="515">
        <f>IFERROR(VLOOKUP(A18,Help!$C$83:$H$333,5,0)/1000,"-")</f>
        <v>25968.781999999999</v>
      </c>
      <c r="J18" s="548">
        <f t="shared" si="4"/>
        <v>111.64130344175285</v>
      </c>
      <c r="K18" s="555">
        <f t="shared" si="1"/>
        <v>4731.5139999999992</v>
      </c>
      <c r="L18" s="556">
        <f t="shared" si="1"/>
        <v>7029.2520000000004</v>
      </c>
    </row>
    <row r="19" spans="1:12" ht="15" customHeight="1" x14ac:dyDescent="0.2">
      <c r="A19" s="551" t="s">
        <v>277</v>
      </c>
      <c r="B19" s="552">
        <f t="shared" si="0"/>
        <v>180913.65399999998</v>
      </c>
      <c r="C19" s="553">
        <f t="shared" si="0"/>
        <v>191836.23599999998</v>
      </c>
      <c r="D19" s="548">
        <f t="shared" si="2"/>
        <v>106.03745585725663</v>
      </c>
      <c r="E19" s="555">
        <f>IFERROR(VLOOKUP(A19,Help!$C$83:$H$333,4,0)/1000,"-")</f>
        <v>87733.777000000002</v>
      </c>
      <c r="F19" s="554">
        <f>IFERROR(VLOOKUP(A19,Help!$C$83:$H$333,6,0)/1000,"-")</f>
        <v>90941.051999999996</v>
      </c>
      <c r="G19" s="548">
        <f t="shared" si="3"/>
        <v>103.65569009983464</v>
      </c>
      <c r="H19" s="515">
        <f>IFERROR(VLOOKUP(A19,Help!$C$83:$H$333,3,0)/1000,"-")</f>
        <v>93179.876999999993</v>
      </c>
      <c r="I19" s="515">
        <f>IFERROR(VLOOKUP(A19,Help!$C$83:$H$333,5,0)/1000,"-")</f>
        <v>100895.18399999999</v>
      </c>
      <c r="J19" s="548">
        <f t="shared" si="4"/>
        <v>108.28001414940695</v>
      </c>
      <c r="K19" s="555">
        <f t="shared" si="1"/>
        <v>-5446.0999999999913</v>
      </c>
      <c r="L19" s="556">
        <f t="shared" si="1"/>
        <v>-9954.1319999999978</v>
      </c>
    </row>
    <row r="20" spans="1:12" ht="15" customHeight="1" thickBot="1" x14ac:dyDescent="0.25">
      <c r="A20" s="566" t="s">
        <v>195</v>
      </c>
      <c r="B20" s="567">
        <f t="shared" si="0"/>
        <v>24199.081999999999</v>
      </c>
      <c r="C20" s="568">
        <f t="shared" si="0"/>
        <v>25513.387999999999</v>
      </c>
      <c r="D20" s="569">
        <f t="shared" si="2"/>
        <v>105.43122255629368</v>
      </c>
      <c r="E20" s="570">
        <f>IFERROR(VLOOKUP(A20,Help!$C$83:$H$333,4,0)/1000,"-")</f>
        <v>2441.9769999999999</v>
      </c>
      <c r="F20" s="571">
        <f>IFERROR(VLOOKUP(A20,Help!$C$83:$H$333,6,0)/1000,"-")</f>
        <v>3084.1619999999998</v>
      </c>
      <c r="G20" s="569">
        <f t="shared" si="3"/>
        <v>126.29774973310559</v>
      </c>
      <c r="H20" s="517">
        <f>IFERROR(VLOOKUP(A20,Help!$C$83:$H$333,3,0)/1000,"-")</f>
        <v>21757.105</v>
      </c>
      <c r="I20" s="518">
        <f>IFERROR(VLOOKUP(A20,Help!$C$83:$H$333,5,0)/1000,"-")</f>
        <v>22429.225999999999</v>
      </c>
      <c r="J20" s="569">
        <f t="shared" si="4"/>
        <v>103.08920235481696</v>
      </c>
      <c r="K20" s="570">
        <f t="shared" si="1"/>
        <v>-19315.128000000001</v>
      </c>
      <c r="L20" s="572">
        <f t="shared" si="1"/>
        <v>-19345.063999999998</v>
      </c>
    </row>
    <row r="21" spans="1:12" ht="15" customHeight="1" thickBot="1" x14ac:dyDescent="0.25">
      <c r="A21" s="573" t="s">
        <v>15</v>
      </c>
      <c r="B21" s="574">
        <f t="shared" si="0"/>
        <v>1199564.9939999999</v>
      </c>
      <c r="C21" s="575">
        <f t="shared" si="0"/>
        <v>1332605.318</v>
      </c>
      <c r="D21" s="576">
        <f t="shared" si="2"/>
        <v>111.09071410598365</v>
      </c>
      <c r="E21" s="577">
        <f>SUM(E9:E20)</f>
        <v>371969.55200000003</v>
      </c>
      <c r="F21" s="577">
        <f>SUM(F9:F20)</f>
        <v>383744.50399999996</v>
      </c>
      <c r="G21" s="576">
        <f t="shared" si="3"/>
        <v>103.16556877752186</v>
      </c>
      <c r="H21" s="577">
        <f>SUM(H9:H20)</f>
        <v>827595.44200000004</v>
      </c>
      <c r="I21" s="577">
        <f>SUM(I9:I20)</f>
        <v>948860.81400000001</v>
      </c>
      <c r="J21" s="576">
        <f t="shared" si="4"/>
        <v>114.65273560556899</v>
      </c>
      <c r="K21" s="577">
        <f t="shared" si="1"/>
        <v>-455625.89</v>
      </c>
      <c r="L21" s="578">
        <f t="shared" si="1"/>
        <v>-565116.31000000006</v>
      </c>
    </row>
    <row r="22" spans="1:12" ht="25.5" thickTop="1" thickBot="1" x14ac:dyDescent="0.25">
      <c r="A22" s="579" t="s">
        <v>196</v>
      </c>
      <c r="B22" s="580">
        <f t="shared" si="0"/>
        <v>1636469.077</v>
      </c>
      <c r="C22" s="581">
        <f t="shared" si="0"/>
        <v>1783841.415</v>
      </c>
      <c r="D22" s="582">
        <f t="shared" si="2"/>
        <v>109.00550704387064</v>
      </c>
      <c r="E22" s="583">
        <f>E21+E56</f>
        <v>584924.91399999999</v>
      </c>
      <c r="F22" s="583">
        <f>F21+F56</f>
        <v>601144.34600000002</v>
      </c>
      <c r="G22" s="582">
        <f t="shared" si="3"/>
        <v>102.77290838734902</v>
      </c>
      <c r="H22" s="583">
        <f>H21+H56</f>
        <v>1051544.1630000002</v>
      </c>
      <c r="I22" s="583">
        <f>I21+I56</f>
        <v>1182697.0690000001</v>
      </c>
      <c r="J22" s="582">
        <f t="shared" si="4"/>
        <v>112.47241063331354</v>
      </c>
      <c r="K22" s="583">
        <f t="shared" si="1"/>
        <v>-466619.24900000019</v>
      </c>
      <c r="L22" s="584">
        <f t="shared" si="1"/>
        <v>-581552.72300000011</v>
      </c>
    </row>
    <row r="23" spans="1:12" ht="15.75" customHeight="1" x14ac:dyDescent="0.2">
      <c r="A23" s="585"/>
      <c r="B23" s="586"/>
      <c r="C23" s="586"/>
      <c r="D23" s="586"/>
      <c r="E23" s="587"/>
      <c r="F23" s="587"/>
      <c r="G23" s="587"/>
      <c r="H23" s="587"/>
      <c r="I23" s="587"/>
      <c r="J23" s="587"/>
      <c r="K23" s="587"/>
      <c r="L23" s="587"/>
    </row>
    <row r="24" spans="1:12" s="588" customFormat="1" ht="15" customHeight="1" x14ac:dyDescent="0.2">
      <c r="A24" s="378" t="s">
        <v>160</v>
      </c>
      <c r="D24" s="589"/>
      <c r="G24" s="589"/>
      <c r="J24" s="589"/>
      <c r="L24" s="379" t="s">
        <v>93</v>
      </c>
    </row>
    <row r="25" spans="1:12" s="590" customFormat="1" ht="16.5" customHeight="1" x14ac:dyDescent="0.25">
      <c r="A25" s="1057" t="str">
        <f>PopisTabulek!$A$23</f>
        <v>Zahraniční obchod se zeměmi zájmu mimo EU za leden - prosinec 2018</v>
      </c>
      <c r="B25" s="1057"/>
      <c r="C25" s="1057"/>
      <c r="D25" s="1057"/>
      <c r="E25" s="1057"/>
      <c r="F25" s="1057"/>
      <c r="G25" s="1057"/>
      <c r="H25" s="1057"/>
      <c r="I25" s="1057"/>
      <c r="J25" s="1057"/>
      <c r="K25" s="1057"/>
      <c r="L25" s="1057"/>
    </row>
    <row r="26" spans="1:12" s="591" customFormat="1" ht="12" customHeight="1" x14ac:dyDescent="0.2">
      <c r="A26" s="1058" t="str">
        <f>PopisTabulek!$A$24</f>
        <v>(rok 2018 - zpřesněné údaje k 28.2.2019)</v>
      </c>
      <c r="B26" s="1058"/>
      <c r="C26" s="1058"/>
      <c r="D26" s="1058"/>
      <c r="E26" s="1058"/>
      <c r="F26" s="1058"/>
      <c r="G26" s="1058"/>
      <c r="H26" s="1058"/>
      <c r="I26" s="1058"/>
      <c r="J26" s="1058"/>
      <c r="K26" s="1058"/>
      <c r="L26" s="1058"/>
    </row>
    <row r="27" spans="1:12" ht="6.6" customHeight="1" thickBot="1" x14ac:dyDescent="0.25"/>
    <row r="28" spans="1:12" ht="14.25" customHeight="1" thickBot="1" x14ac:dyDescent="0.25">
      <c r="A28" s="1059" t="s">
        <v>185</v>
      </c>
      <c r="B28" s="1070" t="s">
        <v>0</v>
      </c>
      <c r="C28" s="1062"/>
      <c r="D28" s="1063"/>
      <c r="E28" s="1064" t="s">
        <v>1</v>
      </c>
      <c r="F28" s="1065"/>
      <c r="G28" s="1066"/>
      <c r="H28" s="1064" t="s">
        <v>2</v>
      </c>
      <c r="I28" s="1065"/>
      <c r="J28" s="1066"/>
      <c r="K28" s="1064" t="s">
        <v>3</v>
      </c>
      <c r="L28" s="1066"/>
    </row>
    <row r="29" spans="1:12" ht="14.25" customHeight="1" x14ac:dyDescent="0.2">
      <c r="A29" s="1060"/>
      <c r="B29" s="541" t="str">
        <f>PopisTabulek!$A$5</f>
        <v>1-12/2017</v>
      </c>
      <c r="C29" s="541" t="str">
        <f>PopisTabulek!$C$5</f>
        <v>1-12/2018</v>
      </c>
      <c r="D29" s="542" t="s">
        <v>4</v>
      </c>
      <c r="E29" s="541" t="str">
        <f>PopisTabulek!$A$5</f>
        <v>1-12/2017</v>
      </c>
      <c r="F29" s="541" t="str">
        <f>PopisTabulek!$C$5</f>
        <v>1-12/2018</v>
      </c>
      <c r="G29" s="542" t="s">
        <v>4</v>
      </c>
      <c r="H29" s="541" t="str">
        <f>PopisTabulek!$A$5</f>
        <v>1-12/2017</v>
      </c>
      <c r="I29" s="541" t="str">
        <f>PopisTabulek!$C$5</f>
        <v>1-12/2018</v>
      </c>
      <c r="J29" s="542" t="s">
        <v>4</v>
      </c>
      <c r="K29" s="541" t="str">
        <f>PopisTabulek!$A$5</f>
        <v>1-12/2017</v>
      </c>
      <c r="L29" s="543" t="str">
        <f>PopisTabulek!$C$5</f>
        <v>1-12/2018</v>
      </c>
    </row>
    <row r="30" spans="1:12" ht="14.25" customHeight="1" thickBot="1" x14ac:dyDescent="0.25">
      <c r="A30" s="1061"/>
      <c r="B30" s="1067" t="s">
        <v>6</v>
      </c>
      <c r="C30" s="1068"/>
      <c r="D30" s="544" t="str">
        <f>PopisTabulek!$E$6</f>
        <v xml:space="preserve"> 18/17</v>
      </c>
      <c r="E30" s="1067" t="s">
        <v>6</v>
      </c>
      <c r="F30" s="1068"/>
      <c r="G30" s="544" t="str">
        <f>PopisTabulek!$E$6</f>
        <v xml:space="preserve"> 18/17</v>
      </c>
      <c r="H30" s="1067" t="s">
        <v>6</v>
      </c>
      <c r="I30" s="1068"/>
      <c r="J30" s="544" t="str">
        <f>PopisTabulek!$E$6</f>
        <v xml:space="preserve"> 18/17</v>
      </c>
      <c r="K30" s="1067" t="s">
        <v>6</v>
      </c>
      <c r="L30" s="1068"/>
    </row>
    <row r="31" spans="1:12" ht="14.25" customHeight="1" thickTop="1" x14ac:dyDescent="0.2">
      <c r="A31" s="551" t="s">
        <v>197</v>
      </c>
      <c r="B31" s="546">
        <f t="shared" ref="B31" si="5">E31+H31</f>
        <v>226.92400000000001</v>
      </c>
      <c r="C31" s="547">
        <f t="shared" ref="C31" si="6">F31+I31</f>
        <v>84.84</v>
      </c>
      <c r="D31" s="548">
        <f>IFERROR(C31/B31*100,"-")</f>
        <v>37.386966561491953</v>
      </c>
      <c r="E31" s="546">
        <f>IFERROR(VLOOKUP(A31,Help!$C$83:$H$333,4,0)/1000,"-")</f>
        <v>226.821</v>
      </c>
      <c r="F31" s="547">
        <f>IFERROR(VLOOKUP(A31,Help!$C$83:$H$333,6,0)/1000,"-")</f>
        <v>84.838999999999999</v>
      </c>
      <c r="G31" s="548">
        <f>IFERROR(F31/E31*100,"-")</f>
        <v>37.403503202966213</v>
      </c>
      <c r="H31" s="514">
        <f>IFERROR(VLOOKUP(A31,Help!$C$83:$H$333,3,0)/1000,"-")</f>
        <v>0.10299999999999999</v>
      </c>
      <c r="I31" s="514">
        <f>IFERROR(VLOOKUP(A31,Help!$C$83:$H$333,5,0)/1000,"-")</f>
        <v>1E-3</v>
      </c>
      <c r="J31" s="548">
        <f>IFERROR(I31/H31*100,"-")</f>
        <v>0.97087378640776711</v>
      </c>
      <c r="K31" s="549">
        <f t="shared" ref="K31" si="7">E31-H31</f>
        <v>226.71799999999999</v>
      </c>
      <c r="L31" s="550">
        <f t="shared" ref="L31" si="8">F31-I31</f>
        <v>84.837999999999994</v>
      </c>
    </row>
    <row r="32" spans="1:12" ht="14.25" customHeight="1" x14ac:dyDescent="0.2">
      <c r="A32" s="551" t="s">
        <v>198</v>
      </c>
      <c r="B32" s="557">
        <f t="shared" ref="B32:B55" si="9">E32+H32</f>
        <v>4493.4969999999994</v>
      </c>
      <c r="C32" s="553">
        <f t="shared" ref="C32:C55" si="10">F32+I32</f>
        <v>3515.4569999999999</v>
      </c>
      <c r="D32" s="548">
        <f t="shared" ref="D32:D57" si="11">IFERROR(C32/B32*100,"-")</f>
        <v>78.234323957487902</v>
      </c>
      <c r="E32" s="557">
        <f>IFERROR(VLOOKUP(A32,Help!$C$83:$H$333,4,0)/1000,"-")</f>
        <v>2157.922</v>
      </c>
      <c r="F32" s="553">
        <f>IFERROR(VLOOKUP(A32,Help!$C$83:$H$333,6,0)/1000,"-")</f>
        <v>1664.2929999999999</v>
      </c>
      <c r="G32" s="548">
        <f t="shared" ref="G32:G57" si="12">IFERROR(F32/E32*100,"-")</f>
        <v>77.124798764737562</v>
      </c>
      <c r="H32" s="557">
        <f>IFERROR(VLOOKUP(A32,Help!$C$83:$H$333,3,0)/1000,"-")</f>
        <v>2335.5749999999998</v>
      </c>
      <c r="I32" s="553">
        <f>IFERROR(VLOOKUP(A32,Help!$C$83:$H$333,5,0)/1000,"-")</f>
        <v>1851.164</v>
      </c>
      <c r="J32" s="548">
        <f t="shared" ref="J32:J57" si="13">IFERROR(I32/H32*100,"-")</f>
        <v>79.2594543099665</v>
      </c>
      <c r="K32" s="555">
        <f t="shared" ref="K32:K55" si="14">E32-H32</f>
        <v>-177.65299999999979</v>
      </c>
      <c r="L32" s="556">
        <f t="shared" ref="L32:L55" si="15">F32-I32</f>
        <v>-186.87100000000009</v>
      </c>
    </row>
    <row r="33" spans="1:12" ht="14.25" customHeight="1" x14ac:dyDescent="0.2">
      <c r="A33" s="551" t="s">
        <v>199</v>
      </c>
      <c r="B33" s="557">
        <f t="shared" si="9"/>
        <v>13934.236000000001</v>
      </c>
      <c r="C33" s="553">
        <f t="shared" si="10"/>
        <v>13783.166000000001</v>
      </c>
      <c r="D33" s="548">
        <f t="shared" si="11"/>
        <v>98.91583578748056</v>
      </c>
      <c r="E33" s="557">
        <f>IFERROR(VLOOKUP(A33,Help!$C$83:$H$333,4,0)/1000,"-")</f>
        <v>10117.513000000001</v>
      </c>
      <c r="F33" s="553">
        <f>IFERROR(VLOOKUP(A33,Help!$C$83:$H$333,6,0)/1000,"-")</f>
        <v>9505.2170000000006</v>
      </c>
      <c r="G33" s="548">
        <f t="shared" si="12"/>
        <v>93.948157022382873</v>
      </c>
      <c r="H33" s="557">
        <f>IFERROR(VLOOKUP(A33,Help!$C$83:$H$333,3,0)/1000,"-")</f>
        <v>3816.723</v>
      </c>
      <c r="I33" s="553">
        <f>IFERROR(VLOOKUP(A33,Help!$C$83:$H$333,5,0)/1000,"-")</f>
        <v>4277.9489999999996</v>
      </c>
      <c r="J33" s="548">
        <f t="shared" si="13"/>
        <v>112.08434565463618</v>
      </c>
      <c r="K33" s="555">
        <f t="shared" si="14"/>
        <v>6300.7900000000009</v>
      </c>
      <c r="L33" s="556">
        <f t="shared" si="15"/>
        <v>5227.2680000000009</v>
      </c>
    </row>
    <row r="34" spans="1:12" ht="14.25" customHeight="1" x14ac:dyDescent="0.2">
      <c r="A34" s="551" t="s">
        <v>200</v>
      </c>
      <c r="B34" s="557">
        <f t="shared" si="9"/>
        <v>25880.240000000002</v>
      </c>
      <c r="C34" s="553">
        <f t="shared" si="10"/>
        <v>28408.538</v>
      </c>
      <c r="D34" s="548">
        <f t="shared" si="11"/>
        <v>109.76922161463727</v>
      </c>
      <c r="E34" s="557">
        <f>IFERROR(VLOOKUP(A34,Help!$C$83:$H$333,4,0)/1000,"-")</f>
        <v>2053.3240000000001</v>
      </c>
      <c r="F34" s="553">
        <f>IFERROR(VLOOKUP(A34,Help!$C$83:$H$333,6,0)/1000,"-")</f>
        <v>1607.1220000000001</v>
      </c>
      <c r="G34" s="548">
        <f t="shared" si="12"/>
        <v>78.269284340902843</v>
      </c>
      <c r="H34" s="557">
        <f>IFERROR(VLOOKUP(A34,Help!$C$83:$H$333,3,0)/1000,"-")</f>
        <v>23826.916000000001</v>
      </c>
      <c r="I34" s="553">
        <f>IFERROR(VLOOKUP(A34,Help!$C$83:$H$333,5,0)/1000,"-")</f>
        <v>26801.416000000001</v>
      </c>
      <c r="J34" s="548">
        <f t="shared" si="13"/>
        <v>112.48378094756366</v>
      </c>
      <c r="K34" s="555">
        <f t="shared" si="14"/>
        <v>-21773.592000000001</v>
      </c>
      <c r="L34" s="556">
        <f t="shared" si="15"/>
        <v>-25194.294000000002</v>
      </c>
    </row>
    <row r="35" spans="1:12" ht="14.25" customHeight="1" x14ac:dyDescent="0.2">
      <c r="A35" s="551" t="s">
        <v>201</v>
      </c>
      <c r="B35" s="557">
        <f t="shared" si="9"/>
        <v>8025.1220000000003</v>
      </c>
      <c r="C35" s="553">
        <f t="shared" si="10"/>
        <v>10782.58</v>
      </c>
      <c r="D35" s="548">
        <f t="shared" si="11"/>
        <v>134.36032498945187</v>
      </c>
      <c r="E35" s="557">
        <f>IFERROR(VLOOKUP(A35,Help!$C$83:$H$333,4,0)/1000,"-")</f>
        <v>5202.05</v>
      </c>
      <c r="F35" s="553">
        <f>IFERROR(VLOOKUP(A35,Help!$C$83:$H$333,6,0)/1000,"-")</f>
        <v>7148.8729999999996</v>
      </c>
      <c r="G35" s="548">
        <f t="shared" si="12"/>
        <v>137.42415009467422</v>
      </c>
      <c r="H35" s="557">
        <f>IFERROR(VLOOKUP(A35,Help!$C$83:$H$333,3,0)/1000,"-")</f>
        <v>2823.0720000000001</v>
      </c>
      <c r="I35" s="553">
        <f>IFERROR(VLOOKUP(A35,Help!$C$83:$H$333,5,0)/1000,"-")</f>
        <v>3633.7069999999999</v>
      </c>
      <c r="J35" s="548">
        <f t="shared" si="13"/>
        <v>128.71464135523289</v>
      </c>
      <c r="K35" s="555">
        <f t="shared" si="14"/>
        <v>2378.9780000000001</v>
      </c>
      <c r="L35" s="556">
        <f t="shared" si="15"/>
        <v>3515.1659999999997</v>
      </c>
    </row>
    <row r="36" spans="1:12" ht="14.25" customHeight="1" x14ac:dyDescent="0.2">
      <c r="A36" s="551" t="s">
        <v>202</v>
      </c>
      <c r="B36" s="557">
        <f t="shared" si="9"/>
        <v>8002.9040000000005</v>
      </c>
      <c r="C36" s="553">
        <f t="shared" si="10"/>
        <v>10654.817000000001</v>
      </c>
      <c r="D36" s="548">
        <f t="shared" si="11"/>
        <v>133.13688381117655</v>
      </c>
      <c r="E36" s="557">
        <f>IFERROR(VLOOKUP(A36,Help!$C$83:$H$333,4,0)/1000,"-")</f>
        <v>6042.0990000000002</v>
      </c>
      <c r="F36" s="553">
        <f>IFERROR(VLOOKUP(A36,Help!$C$83:$H$333,6,0)/1000,"-")</f>
        <v>8527.2080000000005</v>
      </c>
      <c r="G36" s="548">
        <f t="shared" si="12"/>
        <v>141.12989542210414</v>
      </c>
      <c r="H36" s="557">
        <f>IFERROR(VLOOKUP(A36,Help!$C$83:$H$333,3,0)/1000,"-")</f>
        <v>1960.8050000000001</v>
      </c>
      <c r="I36" s="553">
        <f>IFERROR(VLOOKUP(A36,Help!$C$83:$H$333,5,0)/1000,"-")</f>
        <v>2127.6089999999999</v>
      </c>
      <c r="J36" s="548">
        <f t="shared" si="13"/>
        <v>108.50691425205463</v>
      </c>
      <c r="K36" s="555">
        <f t="shared" si="14"/>
        <v>4081.2939999999999</v>
      </c>
      <c r="L36" s="556">
        <f t="shared" si="15"/>
        <v>6399.5990000000002</v>
      </c>
    </row>
    <row r="37" spans="1:12" ht="14.25" customHeight="1" x14ac:dyDescent="0.2">
      <c r="A37" s="551" t="s">
        <v>203</v>
      </c>
      <c r="B37" s="557">
        <f t="shared" si="9"/>
        <v>571.51800000000003</v>
      </c>
      <c r="C37" s="553">
        <f t="shared" si="10"/>
        <v>540.51499999999999</v>
      </c>
      <c r="D37" s="548">
        <f t="shared" si="11"/>
        <v>94.575323961799967</v>
      </c>
      <c r="E37" s="557">
        <f>IFERROR(VLOOKUP(A37,Help!$C$83:$H$333,4,0)/1000,"-")</f>
        <v>397.83</v>
      </c>
      <c r="F37" s="553">
        <f>IFERROR(VLOOKUP(A37,Help!$C$83:$H$333,6,0)/1000,"-")</f>
        <v>327.48700000000002</v>
      </c>
      <c r="G37" s="548">
        <f t="shared" si="12"/>
        <v>82.318326923560321</v>
      </c>
      <c r="H37" s="557">
        <f>IFERROR(VLOOKUP(A37,Help!$C$83:$H$333,3,0)/1000,"-")</f>
        <v>173.68799999999999</v>
      </c>
      <c r="I37" s="553">
        <f>IFERROR(VLOOKUP(A37,Help!$C$83:$H$333,5,0)/1000,"-")</f>
        <v>213.02799999999999</v>
      </c>
      <c r="J37" s="548">
        <f t="shared" si="13"/>
        <v>122.64980885265533</v>
      </c>
      <c r="K37" s="555">
        <f t="shared" si="14"/>
        <v>224.142</v>
      </c>
      <c r="L37" s="556">
        <f t="shared" si="15"/>
        <v>114.45900000000003</v>
      </c>
    </row>
    <row r="38" spans="1:12" ht="14.25" customHeight="1" x14ac:dyDescent="0.2">
      <c r="A38" s="551" t="s">
        <v>204</v>
      </c>
      <c r="B38" s="557">
        <f t="shared" si="9"/>
        <v>643.61299999999994</v>
      </c>
      <c r="C38" s="553">
        <f t="shared" si="10"/>
        <v>551.73700000000008</v>
      </c>
      <c r="D38" s="548">
        <f t="shared" si="11"/>
        <v>85.724962050176131</v>
      </c>
      <c r="E38" s="557">
        <f>IFERROR(VLOOKUP(A38,Help!$C$83:$H$333,4,0)/1000,"-")</f>
        <v>514.17999999999995</v>
      </c>
      <c r="F38" s="553">
        <f>IFERROR(VLOOKUP(A38,Help!$C$83:$H$333,6,0)/1000,"-")</f>
        <v>379.15300000000002</v>
      </c>
      <c r="G38" s="548">
        <f t="shared" si="12"/>
        <v>73.73935197790658</v>
      </c>
      <c r="H38" s="557">
        <f>IFERROR(VLOOKUP(A38,Help!$C$83:$H$333,3,0)/1000,"-")</f>
        <v>129.43299999999999</v>
      </c>
      <c r="I38" s="553">
        <f>IFERROR(VLOOKUP(A38,Help!$C$83:$H$333,5,0)/1000,"-")</f>
        <v>172.584</v>
      </c>
      <c r="J38" s="548">
        <f t="shared" si="13"/>
        <v>133.33848400330675</v>
      </c>
      <c r="K38" s="555">
        <f t="shared" si="14"/>
        <v>384.74699999999996</v>
      </c>
      <c r="L38" s="556">
        <f t="shared" si="15"/>
        <v>206.56900000000002</v>
      </c>
    </row>
    <row r="39" spans="1:12" ht="14.25" customHeight="1" x14ac:dyDescent="0.2">
      <c r="A39" s="551" t="s">
        <v>205</v>
      </c>
      <c r="B39" s="557">
        <f t="shared" si="9"/>
        <v>2453.058</v>
      </c>
      <c r="C39" s="553">
        <f t="shared" si="10"/>
        <v>2679.4629999999997</v>
      </c>
      <c r="D39" s="548">
        <f t="shared" si="11"/>
        <v>109.22950048470112</v>
      </c>
      <c r="E39" s="557">
        <f>IFERROR(VLOOKUP(A39,Help!$C$83:$H$333,4,0)/1000,"-")</f>
        <v>1578.8910000000001</v>
      </c>
      <c r="F39" s="553">
        <f>IFERROR(VLOOKUP(A39,Help!$C$83:$H$333,6,0)/1000,"-")</f>
        <v>1721.9849999999999</v>
      </c>
      <c r="G39" s="548">
        <f t="shared" si="12"/>
        <v>109.06294354708461</v>
      </c>
      <c r="H39" s="557">
        <f>IFERROR(VLOOKUP(A39,Help!$C$83:$H$333,3,0)/1000,"-")</f>
        <v>874.16700000000003</v>
      </c>
      <c r="I39" s="553">
        <f>IFERROR(VLOOKUP(A39,Help!$C$83:$H$333,5,0)/1000,"-")</f>
        <v>957.47799999999995</v>
      </c>
      <c r="J39" s="548">
        <f t="shared" si="13"/>
        <v>109.53033001703334</v>
      </c>
      <c r="K39" s="555">
        <f t="shared" si="14"/>
        <v>704.72400000000005</v>
      </c>
      <c r="L39" s="556">
        <f t="shared" si="15"/>
        <v>764.50699999999995</v>
      </c>
    </row>
    <row r="40" spans="1:12" ht="14.25" customHeight="1" x14ac:dyDescent="0.2">
      <c r="A40" s="551" t="s">
        <v>206</v>
      </c>
      <c r="B40" s="557">
        <f t="shared" si="9"/>
        <v>11882.488000000001</v>
      </c>
      <c r="C40" s="553">
        <f t="shared" si="10"/>
        <v>10388.548999999999</v>
      </c>
      <c r="D40" s="548">
        <f t="shared" si="11"/>
        <v>87.427388944133568</v>
      </c>
      <c r="E40" s="557">
        <f>IFERROR(VLOOKUP(A40,Help!$C$83:$H$333,4,0)/1000,"-")</f>
        <v>2606.2640000000001</v>
      </c>
      <c r="F40" s="553">
        <f>IFERROR(VLOOKUP(A40,Help!$C$83:$H$333,6,0)/1000,"-")</f>
        <v>2941.8829999999998</v>
      </c>
      <c r="G40" s="548">
        <f t="shared" si="12"/>
        <v>112.87739845234404</v>
      </c>
      <c r="H40" s="557">
        <f>IFERROR(VLOOKUP(A40,Help!$C$83:$H$333,3,0)/1000,"-")</f>
        <v>9276.2240000000002</v>
      </c>
      <c r="I40" s="553">
        <f>IFERROR(VLOOKUP(A40,Help!$C$83:$H$333,5,0)/1000,"-")</f>
        <v>7446.6660000000002</v>
      </c>
      <c r="J40" s="548">
        <f t="shared" si="13"/>
        <v>80.276910087552864</v>
      </c>
      <c r="K40" s="555">
        <f t="shared" si="14"/>
        <v>-6669.96</v>
      </c>
      <c r="L40" s="556">
        <f t="shared" si="15"/>
        <v>-4504.7830000000004</v>
      </c>
    </row>
    <row r="41" spans="1:12" ht="14.25" customHeight="1" x14ac:dyDescent="0.2">
      <c r="A41" s="551" t="s">
        <v>207</v>
      </c>
      <c r="B41" s="557">
        <f t="shared" si="9"/>
        <v>30758.162</v>
      </c>
      <c r="C41" s="553">
        <f t="shared" si="10"/>
        <v>28157.159</v>
      </c>
      <c r="D41" s="548">
        <f t="shared" si="11"/>
        <v>91.543698222279986</v>
      </c>
      <c r="E41" s="557">
        <f>IFERROR(VLOOKUP(A41,Help!$C$83:$H$333,4,0)/1000,"-")</f>
        <v>24229.037</v>
      </c>
      <c r="F41" s="553">
        <f>IFERROR(VLOOKUP(A41,Help!$C$83:$H$333,6,0)/1000,"-")</f>
        <v>22094.203000000001</v>
      </c>
      <c r="G41" s="548">
        <f t="shared" si="12"/>
        <v>91.188944075656011</v>
      </c>
      <c r="H41" s="557">
        <f>IFERROR(VLOOKUP(A41,Help!$C$83:$H$333,3,0)/1000,"-")</f>
        <v>6529.125</v>
      </c>
      <c r="I41" s="553">
        <f>IFERROR(VLOOKUP(A41,Help!$C$83:$H$333,5,0)/1000,"-")</f>
        <v>6062.9560000000001</v>
      </c>
      <c r="J41" s="548">
        <f t="shared" si="13"/>
        <v>92.860161200773462</v>
      </c>
      <c r="K41" s="555">
        <f t="shared" si="14"/>
        <v>17699.912</v>
      </c>
      <c r="L41" s="556">
        <f t="shared" si="15"/>
        <v>16031.247000000001</v>
      </c>
    </row>
    <row r="42" spans="1:12" ht="14.25" customHeight="1" x14ac:dyDescent="0.2">
      <c r="A42" s="551" t="s">
        <v>208</v>
      </c>
      <c r="B42" s="557">
        <f t="shared" si="9"/>
        <v>85265.076000000001</v>
      </c>
      <c r="C42" s="553">
        <f t="shared" si="10"/>
        <v>88014.59599999999</v>
      </c>
      <c r="D42" s="548">
        <f t="shared" si="11"/>
        <v>103.22467313581001</v>
      </c>
      <c r="E42" s="557">
        <f>IFERROR(VLOOKUP(A42,Help!$C$83:$H$333,4,0)/1000,"-")</f>
        <v>18172.294000000002</v>
      </c>
      <c r="F42" s="553">
        <f>IFERROR(VLOOKUP(A42,Help!$C$83:$H$333,6,0)/1000,"-")</f>
        <v>19845.113000000001</v>
      </c>
      <c r="G42" s="548">
        <f t="shared" si="12"/>
        <v>109.20532652619421</v>
      </c>
      <c r="H42" s="557">
        <f>IFERROR(VLOOKUP(A42,Help!$C$83:$H$333,3,0)/1000,"-")</f>
        <v>67092.782000000007</v>
      </c>
      <c r="I42" s="553">
        <f>IFERROR(VLOOKUP(A42,Help!$C$83:$H$333,5,0)/1000,"-")</f>
        <v>68169.482999999993</v>
      </c>
      <c r="J42" s="548">
        <f t="shared" si="13"/>
        <v>101.60479408947447</v>
      </c>
      <c r="K42" s="555">
        <f t="shared" si="14"/>
        <v>-48920.488000000005</v>
      </c>
      <c r="L42" s="556">
        <f t="shared" si="15"/>
        <v>-48324.369999999995</v>
      </c>
    </row>
    <row r="43" spans="1:12" ht="14.25" customHeight="1" x14ac:dyDescent="0.2">
      <c r="A43" s="551" t="s">
        <v>209</v>
      </c>
      <c r="B43" s="557">
        <f t="shared" si="9"/>
        <v>19500.922999999999</v>
      </c>
      <c r="C43" s="553">
        <f t="shared" si="10"/>
        <v>23456.459000000003</v>
      </c>
      <c r="D43" s="548">
        <f t="shared" si="11"/>
        <v>120.28383989824482</v>
      </c>
      <c r="E43" s="592">
        <f>IFERROR(VLOOKUP(A43,Help!$C$83:$H$333,4,0)/1000,"-")</f>
        <v>11782.117</v>
      </c>
      <c r="F43" s="553">
        <f>IFERROR(VLOOKUP(A43,Help!$C$83:$H$333,6,0)/1000,"-")</f>
        <v>14115.752</v>
      </c>
      <c r="G43" s="548">
        <f t="shared" si="12"/>
        <v>119.80658484379336</v>
      </c>
      <c r="H43" s="557">
        <f>IFERROR(VLOOKUP(A43,Help!$C$83:$H$333,3,0)/1000,"-")</f>
        <v>7718.8059999999996</v>
      </c>
      <c r="I43" s="553">
        <f>IFERROR(VLOOKUP(A43,Help!$C$83:$H$333,5,0)/1000,"-")</f>
        <v>9340.7070000000003</v>
      </c>
      <c r="J43" s="548">
        <f t="shared" si="13"/>
        <v>121.01233014536189</v>
      </c>
      <c r="K43" s="555">
        <f t="shared" si="14"/>
        <v>4063.3110000000006</v>
      </c>
      <c r="L43" s="556">
        <f t="shared" si="15"/>
        <v>4775.0450000000001</v>
      </c>
    </row>
    <row r="44" spans="1:12" ht="14.25" customHeight="1" x14ac:dyDescent="0.2">
      <c r="A44" s="551" t="s">
        <v>210</v>
      </c>
      <c r="B44" s="557">
        <f t="shared" si="9"/>
        <v>13347.571</v>
      </c>
      <c r="C44" s="553">
        <f t="shared" si="10"/>
        <v>16244.048999999999</v>
      </c>
      <c r="D44" s="548">
        <f t="shared" si="11"/>
        <v>121.70041275674801</v>
      </c>
      <c r="E44" s="557">
        <f>IFERROR(VLOOKUP(A44,Help!$C$83:$H$333,4,0)/1000,"-")</f>
        <v>7110.69</v>
      </c>
      <c r="F44" s="553">
        <f>IFERROR(VLOOKUP(A44,Help!$C$83:$H$333,6,0)/1000,"-")</f>
        <v>7784.0230000000001</v>
      </c>
      <c r="G44" s="548">
        <f t="shared" si="12"/>
        <v>109.469306072969</v>
      </c>
      <c r="H44" s="557">
        <f>IFERROR(VLOOKUP(A44,Help!$C$83:$H$333,3,0)/1000,"-")</f>
        <v>6236.8810000000003</v>
      </c>
      <c r="I44" s="553">
        <f>IFERROR(VLOOKUP(A44,Help!$C$83:$H$333,5,0)/1000,"-")</f>
        <v>8460.0259999999998</v>
      </c>
      <c r="J44" s="548">
        <f t="shared" si="13"/>
        <v>135.64514057587439</v>
      </c>
      <c r="K44" s="555">
        <f t="shared" si="14"/>
        <v>873.80899999999929</v>
      </c>
      <c r="L44" s="556">
        <f t="shared" si="15"/>
        <v>-676.0029999999997</v>
      </c>
    </row>
    <row r="45" spans="1:12" ht="14.25" customHeight="1" x14ac:dyDescent="0.2">
      <c r="A45" s="551" t="s">
        <v>211</v>
      </c>
      <c r="B45" s="557">
        <f t="shared" si="9"/>
        <v>1938.5889999999999</v>
      </c>
      <c r="C45" s="553">
        <f t="shared" si="10"/>
        <v>2416.0550000000003</v>
      </c>
      <c r="D45" s="548">
        <f t="shared" si="11"/>
        <v>124.62956304817578</v>
      </c>
      <c r="E45" s="557">
        <f>IFERROR(VLOOKUP(A45,Help!$C$83:$H$333,4,0)/1000,"-")</f>
        <v>1135.056</v>
      </c>
      <c r="F45" s="553">
        <f>IFERROR(VLOOKUP(A45,Help!$C$83:$H$333,6,0)/1000,"-")</f>
        <v>1284.819</v>
      </c>
      <c r="G45" s="548">
        <f t="shared" si="12"/>
        <v>113.19432697593774</v>
      </c>
      <c r="H45" s="557">
        <f>IFERROR(VLOOKUP(A45,Help!$C$83:$H$333,3,0)/1000,"-")</f>
        <v>803.53300000000002</v>
      </c>
      <c r="I45" s="553">
        <f>IFERROR(VLOOKUP(A45,Help!$C$83:$H$333,5,0)/1000,"-")</f>
        <v>1131.2360000000001</v>
      </c>
      <c r="J45" s="548">
        <f t="shared" si="13"/>
        <v>140.78276810037673</v>
      </c>
      <c r="K45" s="555">
        <f t="shared" si="14"/>
        <v>331.52300000000002</v>
      </c>
      <c r="L45" s="556">
        <f t="shared" si="15"/>
        <v>153.58299999999986</v>
      </c>
    </row>
    <row r="46" spans="1:12" ht="14.25" customHeight="1" x14ac:dyDescent="0.2">
      <c r="A46" s="551" t="s">
        <v>212</v>
      </c>
      <c r="B46" s="557">
        <f t="shared" si="9"/>
        <v>11629.779</v>
      </c>
      <c r="C46" s="553">
        <f t="shared" si="10"/>
        <v>13436.873</v>
      </c>
      <c r="D46" s="548">
        <f t="shared" si="11"/>
        <v>115.53850679363727</v>
      </c>
      <c r="E46" s="557">
        <f>IFERROR(VLOOKUP(A46,Help!$C$83:$H$333,4,0)/1000,"-")</f>
        <v>7389.2830000000004</v>
      </c>
      <c r="F46" s="553">
        <f>IFERROR(VLOOKUP(A46,Help!$C$83:$H$333,6,0)/1000,"-")</f>
        <v>8670.2819999999992</v>
      </c>
      <c r="G46" s="548">
        <f t="shared" si="12"/>
        <v>117.3359039029903</v>
      </c>
      <c r="H46" s="557">
        <f>IFERROR(VLOOKUP(A46,Help!$C$83:$H$333,3,0)/1000,"-")</f>
        <v>4240.4960000000001</v>
      </c>
      <c r="I46" s="553">
        <f>IFERROR(VLOOKUP(A46,Help!$C$83:$H$333,5,0)/1000,"-")</f>
        <v>4766.5910000000003</v>
      </c>
      <c r="J46" s="548">
        <f t="shared" si="13"/>
        <v>112.40644962287432</v>
      </c>
      <c r="K46" s="555">
        <f t="shared" si="14"/>
        <v>3148.7870000000003</v>
      </c>
      <c r="L46" s="556">
        <f t="shared" si="15"/>
        <v>3903.6909999999989</v>
      </c>
    </row>
    <row r="47" spans="1:12" ht="14.25" customHeight="1" x14ac:dyDescent="0.2">
      <c r="A47" s="551" t="s">
        <v>213</v>
      </c>
      <c r="B47" s="557">
        <f t="shared" si="9"/>
        <v>2364.2150000000001</v>
      </c>
      <c r="C47" s="553">
        <f t="shared" si="10"/>
        <v>2953.875</v>
      </c>
      <c r="D47" s="548">
        <f t="shared" si="11"/>
        <v>124.94104808572824</v>
      </c>
      <c r="E47" s="557">
        <f>IFERROR(VLOOKUP(A47,Help!$C$83:$H$333,4,0)/1000,"-")</f>
        <v>1542.239</v>
      </c>
      <c r="F47" s="553">
        <f>IFERROR(VLOOKUP(A47,Help!$C$83:$H$333,6,0)/1000,"-")</f>
        <v>1744.4469999999999</v>
      </c>
      <c r="G47" s="548">
        <f t="shared" si="12"/>
        <v>113.11132710299765</v>
      </c>
      <c r="H47" s="557">
        <f>IFERROR(VLOOKUP(A47,Help!$C$83:$H$333,3,0)/1000,"-")</f>
        <v>821.976</v>
      </c>
      <c r="I47" s="553">
        <f>IFERROR(VLOOKUP(A47,Help!$C$83:$H$333,5,0)/1000,"-")</f>
        <v>1209.4280000000001</v>
      </c>
      <c r="J47" s="548">
        <f t="shared" si="13"/>
        <v>147.13665605808444</v>
      </c>
      <c r="K47" s="555">
        <f t="shared" si="14"/>
        <v>720.26300000000003</v>
      </c>
      <c r="L47" s="556">
        <f t="shared" si="15"/>
        <v>535.01899999999978</v>
      </c>
    </row>
    <row r="48" spans="1:12" ht="14.25" customHeight="1" x14ac:dyDescent="0.2">
      <c r="A48" s="551" t="s">
        <v>214</v>
      </c>
      <c r="B48" s="557">
        <f t="shared" si="9"/>
        <v>1421.752</v>
      </c>
      <c r="C48" s="553">
        <f t="shared" si="10"/>
        <v>1438.6849999999999</v>
      </c>
      <c r="D48" s="548">
        <f t="shared" si="11"/>
        <v>101.19099533533273</v>
      </c>
      <c r="E48" s="557">
        <f>IFERROR(VLOOKUP(A48,Help!$C$83:$H$333,4,0)/1000,"-")</f>
        <v>1182.184</v>
      </c>
      <c r="F48" s="553">
        <f>IFERROR(VLOOKUP(A48,Help!$C$83:$H$333,6,0)/1000,"-")</f>
        <v>1255.575</v>
      </c>
      <c r="G48" s="548">
        <f t="shared" si="12"/>
        <v>106.20808605090239</v>
      </c>
      <c r="H48" s="557">
        <f>IFERROR(VLOOKUP(A48,Help!$C$83:$H$333,3,0)/1000,"-")</f>
        <v>239.56800000000001</v>
      </c>
      <c r="I48" s="553">
        <f>IFERROR(VLOOKUP(A48,Help!$C$83:$H$333,5,0)/1000,"-")</f>
        <v>183.11</v>
      </c>
      <c r="J48" s="548">
        <f t="shared" si="13"/>
        <v>76.433413477593007</v>
      </c>
      <c r="K48" s="555">
        <f t="shared" si="14"/>
        <v>942.61599999999999</v>
      </c>
      <c r="L48" s="556">
        <f t="shared" si="15"/>
        <v>1072.4650000000001</v>
      </c>
    </row>
    <row r="49" spans="1:15" ht="14.25" customHeight="1" x14ac:dyDescent="0.2">
      <c r="A49" s="551" t="s">
        <v>215</v>
      </c>
      <c r="B49" s="557">
        <f t="shared" si="9"/>
        <v>24564.529000000002</v>
      </c>
      <c r="C49" s="553">
        <f t="shared" si="10"/>
        <v>25107.588000000003</v>
      </c>
      <c r="D49" s="548">
        <f t="shared" si="11"/>
        <v>102.21074460658292</v>
      </c>
      <c r="E49" s="557">
        <f>IFERROR(VLOOKUP(A49,Help!$C$83:$H$333,4,0)/1000,"-")</f>
        <v>18240.004000000001</v>
      </c>
      <c r="F49" s="553">
        <f>IFERROR(VLOOKUP(A49,Help!$C$83:$H$333,6,0)/1000,"-")</f>
        <v>18866.472000000002</v>
      </c>
      <c r="G49" s="548">
        <f t="shared" si="12"/>
        <v>103.4345825801354</v>
      </c>
      <c r="H49" s="557">
        <f>IFERROR(VLOOKUP(A49,Help!$C$83:$H$333,3,0)/1000,"-")</f>
        <v>6324.5249999999996</v>
      </c>
      <c r="I49" s="553">
        <f>IFERROR(VLOOKUP(A49,Help!$C$83:$H$333,5,0)/1000,"-")</f>
        <v>6241.116</v>
      </c>
      <c r="J49" s="548">
        <f t="shared" si="13"/>
        <v>98.681181590712356</v>
      </c>
      <c r="K49" s="555">
        <f t="shared" si="14"/>
        <v>11915.479000000001</v>
      </c>
      <c r="L49" s="556">
        <f t="shared" si="15"/>
        <v>12625.356000000002</v>
      </c>
    </row>
    <row r="50" spans="1:15" ht="14.25" customHeight="1" x14ac:dyDescent="0.2">
      <c r="A50" s="551" t="s">
        <v>216</v>
      </c>
      <c r="B50" s="557">
        <f t="shared" si="9"/>
        <v>1265.828</v>
      </c>
      <c r="C50" s="553">
        <f t="shared" si="10"/>
        <v>1465.441</v>
      </c>
      <c r="D50" s="548">
        <f t="shared" si="11"/>
        <v>115.76936203022845</v>
      </c>
      <c r="E50" s="557">
        <f>IFERROR(VLOOKUP(A50,Help!$C$83:$H$333,4,0)/1000,"-")</f>
        <v>880.83900000000006</v>
      </c>
      <c r="F50" s="553">
        <f>IFERROR(VLOOKUP(A50,Help!$C$83:$H$333,6,0)/1000,"-")</f>
        <v>953.61800000000005</v>
      </c>
      <c r="G50" s="548">
        <f t="shared" si="12"/>
        <v>108.26246340137074</v>
      </c>
      <c r="H50" s="557">
        <f>IFERROR(VLOOKUP(A50,Help!$C$83:$H$333,3,0)/1000,"-")</f>
        <v>384.98899999999998</v>
      </c>
      <c r="I50" s="553">
        <f>IFERROR(VLOOKUP(A50,Help!$C$83:$H$333,5,0)/1000,"-")</f>
        <v>511.82299999999998</v>
      </c>
      <c r="J50" s="548">
        <f t="shared" si="13"/>
        <v>132.94483738496425</v>
      </c>
      <c r="K50" s="555">
        <f t="shared" si="14"/>
        <v>495.85000000000008</v>
      </c>
      <c r="L50" s="556">
        <f t="shared" si="15"/>
        <v>441.79500000000007</v>
      </c>
    </row>
    <row r="51" spans="1:15" ht="14.25" customHeight="1" x14ac:dyDescent="0.2">
      <c r="A51" s="551" t="s">
        <v>217</v>
      </c>
      <c r="B51" s="557">
        <f t="shared" si="9"/>
        <v>265.27100000000002</v>
      </c>
      <c r="C51" s="553">
        <f t="shared" si="10"/>
        <v>475.72399999999999</v>
      </c>
      <c r="D51" s="548">
        <f t="shared" si="11"/>
        <v>179.33509505373749</v>
      </c>
      <c r="E51" s="557">
        <f>IFERROR(VLOOKUP(A51,Help!$C$83:$H$333,4,0)/1000,"-")</f>
        <v>235.56200000000001</v>
      </c>
      <c r="F51" s="553">
        <f>IFERROR(VLOOKUP(A51,Help!$C$83:$H$333,6,0)/1000,"-")</f>
        <v>445.512</v>
      </c>
      <c r="G51" s="548">
        <f t="shared" si="12"/>
        <v>189.12727859332151</v>
      </c>
      <c r="H51" s="557">
        <f>IFERROR(VLOOKUP(A51,Help!$C$83:$H$333,3,0)/1000,"-")</f>
        <v>29.709</v>
      </c>
      <c r="I51" s="553">
        <f>IFERROR(VLOOKUP(A51,Help!$C$83:$H$333,5,0)/1000,"-")</f>
        <v>30.212</v>
      </c>
      <c r="J51" s="548">
        <f t="shared" si="13"/>
        <v>101.69308963613719</v>
      </c>
      <c r="K51" s="555">
        <f t="shared" si="14"/>
        <v>205.85300000000001</v>
      </c>
      <c r="L51" s="556">
        <f t="shared" si="15"/>
        <v>415.3</v>
      </c>
    </row>
    <row r="52" spans="1:15" ht="14.25" customHeight="1" x14ac:dyDescent="0.2">
      <c r="A52" s="551" t="s">
        <v>218</v>
      </c>
      <c r="B52" s="557">
        <f t="shared" si="9"/>
        <v>17193.686999999998</v>
      </c>
      <c r="C52" s="553">
        <f t="shared" si="10"/>
        <v>19137.553</v>
      </c>
      <c r="D52" s="548">
        <f t="shared" si="11"/>
        <v>111.30569609648006</v>
      </c>
      <c r="E52" s="557">
        <f>IFERROR(VLOOKUP(A52,Help!$C$83:$H$333,4,0)/1000,"-")</f>
        <v>7289.6009999999997</v>
      </c>
      <c r="F52" s="553">
        <f>IFERROR(VLOOKUP(A52,Help!$C$83:$H$333,6,0)/1000,"-")</f>
        <v>7510.9589999999998</v>
      </c>
      <c r="G52" s="548">
        <f t="shared" si="12"/>
        <v>103.03662710757419</v>
      </c>
      <c r="H52" s="557">
        <f>IFERROR(VLOOKUP(A52,Help!$C$83:$H$333,3,0)/1000,"-")</f>
        <v>9904.0859999999993</v>
      </c>
      <c r="I52" s="553">
        <f>IFERROR(VLOOKUP(A52,Help!$C$83:$H$333,5,0)/1000,"-")</f>
        <v>11626.593999999999</v>
      </c>
      <c r="J52" s="548">
        <f t="shared" si="13"/>
        <v>117.39189259867089</v>
      </c>
      <c r="K52" s="555">
        <f t="shared" si="14"/>
        <v>-2614.4849999999997</v>
      </c>
      <c r="L52" s="556">
        <f t="shared" si="15"/>
        <v>-4115.6349999999993</v>
      </c>
    </row>
    <row r="53" spans="1:15" ht="14.25" customHeight="1" x14ac:dyDescent="0.2">
      <c r="A53" s="551" t="s">
        <v>219</v>
      </c>
      <c r="B53" s="557">
        <f t="shared" si="9"/>
        <v>21613.897999999997</v>
      </c>
      <c r="C53" s="553">
        <f t="shared" si="10"/>
        <v>18188.535</v>
      </c>
      <c r="D53" s="548">
        <f t="shared" si="11"/>
        <v>84.15203495454638</v>
      </c>
      <c r="E53" s="557">
        <f>IFERROR(VLOOKUP(A53,Help!$C$83:$H$333,4,0)/1000,"-")</f>
        <v>19384.813999999998</v>
      </c>
      <c r="F53" s="553">
        <f>IFERROR(VLOOKUP(A53,Help!$C$83:$H$333,6,0)/1000,"-")</f>
        <v>15905.335999999999</v>
      </c>
      <c r="G53" s="548">
        <f t="shared" si="12"/>
        <v>82.050495815951606</v>
      </c>
      <c r="H53" s="557">
        <f>IFERROR(VLOOKUP(A53,Help!$C$83:$H$333,3,0)/1000,"-")</f>
        <v>2229.0839999999998</v>
      </c>
      <c r="I53" s="553">
        <f>IFERROR(VLOOKUP(A53,Help!$C$83:$H$333,5,0)/1000,"-")</f>
        <v>2283.1990000000001</v>
      </c>
      <c r="J53" s="548">
        <f t="shared" si="13"/>
        <v>102.42767881336012</v>
      </c>
      <c r="K53" s="555">
        <f t="shared" si="14"/>
        <v>17155.73</v>
      </c>
      <c r="L53" s="556">
        <f t="shared" si="15"/>
        <v>13622.136999999999</v>
      </c>
    </row>
    <row r="54" spans="1:15" ht="14.25" customHeight="1" x14ac:dyDescent="0.2">
      <c r="A54" s="551" t="s">
        <v>220</v>
      </c>
      <c r="B54" s="557">
        <f t="shared" si="9"/>
        <v>96097.573000000004</v>
      </c>
      <c r="C54" s="553">
        <f t="shared" si="10"/>
        <v>96506.282000000007</v>
      </c>
      <c r="D54" s="548">
        <f t="shared" si="11"/>
        <v>100.42530626657971</v>
      </c>
      <c r="E54" s="557">
        <f>IFERROR(VLOOKUP(A54,Help!$C$83:$H$333,4,0)/1000,"-")</f>
        <v>59269.720999999998</v>
      </c>
      <c r="F54" s="553">
        <f>IFERROR(VLOOKUP(A54,Help!$C$83:$H$333,6,0)/1000,"-")</f>
        <v>59089.964</v>
      </c>
      <c r="G54" s="548">
        <f t="shared" si="12"/>
        <v>99.696713605248803</v>
      </c>
      <c r="H54" s="557">
        <f>IFERROR(VLOOKUP(A54,Help!$C$83:$H$333,3,0)/1000,"-")</f>
        <v>36827.851999999999</v>
      </c>
      <c r="I54" s="553">
        <f>IFERROR(VLOOKUP(A54,Help!$C$83:$H$333,5,0)/1000,"-")</f>
        <v>37416.317999999999</v>
      </c>
      <c r="J54" s="548">
        <f t="shared" si="13"/>
        <v>101.59788303700145</v>
      </c>
      <c r="K54" s="555">
        <f t="shared" si="14"/>
        <v>22441.868999999999</v>
      </c>
      <c r="L54" s="556">
        <f t="shared" si="15"/>
        <v>21673.646000000001</v>
      </c>
    </row>
    <row r="55" spans="1:15" ht="14.25" customHeight="1" thickBot="1" x14ac:dyDescent="0.25">
      <c r="A55" s="551" t="s">
        <v>221</v>
      </c>
      <c r="B55" s="557">
        <f t="shared" si="9"/>
        <v>33563.629999999997</v>
      </c>
      <c r="C55" s="553">
        <f t="shared" si="10"/>
        <v>32847.561000000002</v>
      </c>
      <c r="D55" s="548">
        <f t="shared" si="11"/>
        <v>97.866532910772776</v>
      </c>
      <c r="E55" s="553">
        <f>IFERROR(VLOOKUP(A55,Help!$C$83:$H$333,4,0)/1000,"-")</f>
        <v>4215.027</v>
      </c>
      <c r="F55" s="553">
        <f>IFERROR(VLOOKUP(A55,Help!$C$83:$H$333,6,0)/1000,"-")</f>
        <v>3925.7069999999999</v>
      </c>
      <c r="G55" s="548">
        <f t="shared" si="12"/>
        <v>93.135987029264584</v>
      </c>
      <c r="H55" s="593">
        <f>IFERROR(VLOOKUP(A55,Help!$C$83:$H$333,3,0)/1000,"-")</f>
        <v>29348.602999999999</v>
      </c>
      <c r="I55" s="553">
        <f>IFERROR(VLOOKUP(A55,Help!$C$83:$H$333,5,0)/1000,"-")</f>
        <v>28921.853999999999</v>
      </c>
      <c r="J55" s="548">
        <f t="shared" si="13"/>
        <v>98.545930789278117</v>
      </c>
      <c r="K55" s="555">
        <f t="shared" si="14"/>
        <v>-25133.576000000001</v>
      </c>
      <c r="L55" s="556">
        <f t="shared" si="15"/>
        <v>-24996.147000000001</v>
      </c>
      <c r="O55" s="594"/>
    </row>
    <row r="56" spans="1:15" ht="14.25" customHeight="1" thickBot="1" x14ac:dyDescent="0.25">
      <c r="A56" s="595" t="s">
        <v>222</v>
      </c>
      <c r="B56" s="596">
        <f t="shared" ref="B56:C57" si="16">E56+H56</f>
        <v>436904.08299999998</v>
      </c>
      <c r="C56" s="597">
        <f t="shared" si="16"/>
        <v>451236.09700000007</v>
      </c>
      <c r="D56" s="598">
        <f t="shared" si="11"/>
        <v>103.28035707553688</v>
      </c>
      <c r="E56" s="596">
        <f>SUM(E31:E55)</f>
        <v>212955.36199999999</v>
      </c>
      <c r="F56" s="596">
        <f>SUM(F31:F55)</f>
        <v>217399.84200000003</v>
      </c>
      <c r="G56" s="598">
        <f t="shared" si="12"/>
        <v>102.08704770720919</v>
      </c>
      <c r="H56" s="596">
        <f>SUM(H31:H55)</f>
        <v>223948.72100000002</v>
      </c>
      <c r="I56" s="596">
        <f>SUM(I31:I55)</f>
        <v>233836.25500000003</v>
      </c>
      <c r="J56" s="598">
        <f t="shared" si="13"/>
        <v>104.41508839874108</v>
      </c>
      <c r="K56" s="599">
        <f t="shared" ref="K56:L57" si="17">E56-H56</f>
        <v>-10993.359000000026</v>
      </c>
      <c r="L56" s="600">
        <f t="shared" si="17"/>
        <v>-16436.413</v>
      </c>
    </row>
    <row r="57" spans="1:15" ht="25.5" thickTop="1" thickBot="1" x14ac:dyDescent="0.25">
      <c r="A57" s="579" t="s">
        <v>223</v>
      </c>
      <c r="B57" s="601">
        <f t="shared" si="16"/>
        <v>1636469.077</v>
      </c>
      <c r="C57" s="581">
        <f t="shared" si="16"/>
        <v>1783841.415</v>
      </c>
      <c r="D57" s="582">
        <f t="shared" si="11"/>
        <v>109.00550704387064</v>
      </c>
      <c r="E57" s="583">
        <f>E56+E21</f>
        <v>584924.91399999999</v>
      </c>
      <c r="F57" s="583">
        <f>F56+F21</f>
        <v>601144.34600000002</v>
      </c>
      <c r="G57" s="582">
        <f t="shared" si="12"/>
        <v>102.77290838734902</v>
      </c>
      <c r="H57" s="583">
        <f>H56+H21</f>
        <v>1051544.1630000002</v>
      </c>
      <c r="I57" s="583">
        <f>I56+I21</f>
        <v>1182697.0690000001</v>
      </c>
      <c r="J57" s="582">
        <f t="shared" si="13"/>
        <v>112.47241063331354</v>
      </c>
      <c r="K57" s="583">
        <f t="shared" si="17"/>
        <v>-466619.24900000019</v>
      </c>
      <c r="L57" s="584">
        <f t="shared" si="17"/>
        <v>-581552.72300000011</v>
      </c>
    </row>
    <row r="58" spans="1:15" ht="6.6" customHeight="1" x14ac:dyDescent="0.2">
      <c r="A58" s="591"/>
      <c r="B58" s="591"/>
      <c r="C58" s="591"/>
      <c r="D58" s="602"/>
      <c r="E58" s="591"/>
      <c r="F58" s="591"/>
      <c r="G58" s="602"/>
      <c r="H58" s="591"/>
      <c r="I58" s="591"/>
      <c r="J58" s="1055" t="s">
        <v>93</v>
      </c>
      <c r="K58" s="1055"/>
      <c r="L58" s="1055"/>
    </row>
    <row r="59" spans="1:15" s="588" customFormat="1" ht="14.25" customHeight="1" x14ac:dyDescent="0.2">
      <c r="A59" s="378" t="s">
        <v>160</v>
      </c>
      <c r="B59" s="591"/>
      <c r="C59" s="591"/>
      <c r="D59" s="602"/>
      <c r="E59" s="591"/>
      <c r="F59" s="591"/>
      <c r="G59" s="602"/>
      <c r="H59" s="591"/>
      <c r="I59" s="591"/>
      <c r="J59" s="1056"/>
      <c r="K59" s="1056"/>
      <c r="L59" s="1056"/>
    </row>
    <row r="60" spans="1:15" ht="14.25" customHeight="1" x14ac:dyDescent="0.2">
      <c r="A60" s="591"/>
      <c r="B60" s="591"/>
      <c r="C60" s="591"/>
      <c r="D60" s="602"/>
      <c r="E60" s="591"/>
      <c r="F60" s="591"/>
      <c r="G60" s="602"/>
      <c r="H60" s="591"/>
      <c r="I60" s="591"/>
      <c r="J60" s="602"/>
      <c r="K60" s="591"/>
      <c r="L60" s="591"/>
    </row>
  </sheetData>
  <sheetProtection algorithmName="SHA-512" hashValue="G1+9EsbWTO3sm8Hp4ezBMf266+Q3+q5hNT1o75Syic6T6w6NYdu3SVJ+0ogxX/LlD2u2VELuBf7eq/TQ6e9OqA==" saltValue="oPPp9gbH+3tOvP+/8tT46w==" spinCount="100000" sheet="1" objects="1" scenarios="1"/>
  <mergeCells count="25">
    <mergeCell ref="N3:U3"/>
    <mergeCell ref="N4:U4"/>
    <mergeCell ref="A28:A30"/>
    <mergeCell ref="B28:D28"/>
    <mergeCell ref="E28:G28"/>
    <mergeCell ref="H28:J28"/>
    <mergeCell ref="K28:L28"/>
    <mergeCell ref="B30:C30"/>
    <mergeCell ref="E30:F30"/>
    <mergeCell ref="J58:L59"/>
    <mergeCell ref="A3:L3"/>
    <mergeCell ref="A4:L4"/>
    <mergeCell ref="A6:A8"/>
    <mergeCell ref="B6:D6"/>
    <mergeCell ref="E6:G6"/>
    <mergeCell ref="H6:J6"/>
    <mergeCell ref="K6:L6"/>
    <mergeCell ref="B8:C8"/>
    <mergeCell ref="E8:F8"/>
    <mergeCell ref="H8:I8"/>
    <mergeCell ref="H30:I30"/>
    <mergeCell ref="K30:L30"/>
    <mergeCell ref="K8:L8"/>
    <mergeCell ref="A25:L25"/>
    <mergeCell ref="A26:L26"/>
  </mergeCells>
  <hyperlinks>
    <hyperlink ref="A1" location="obsah!A1" display="obsah"/>
  </hyperlinks>
  <printOptions horizontalCentered="1"/>
  <pageMargins left="0.70866141732283472" right="0.70866141732283472" top="0.74803149606299213" bottom="0.74803149606299213" header="0.31496062992125984" footer="0.31496062992125984"/>
  <pageSetup paperSize="9" fitToWidth="0" fitToHeight="0" orientation="landscape" r:id="rId1"/>
  <rowBreaks count="1" manualBreakCount="1">
    <brk id="24"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Q24"/>
  <sheetViews>
    <sheetView showGridLines="0" tabSelected="1" zoomScaleNormal="100" workbookViewId="0">
      <selection activeCell="Q8" sqref="Q8"/>
    </sheetView>
  </sheetViews>
  <sheetFormatPr defaultColWidth="8.85546875" defaultRowHeight="12.75" x14ac:dyDescent="0.2"/>
  <cols>
    <col min="1" max="1" width="32.42578125" style="156" customWidth="1"/>
    <col min="2" max="2" width="10.7109375" style="156" customWidth="1"/>
    <col min="3" max="3" width="6.7109375" style="156" customWidth="1"/>
    <col min="4" max="4" width="10.7109375" style="156" customWidth="1"/>
    <col min="5" max="6" width="6.7109375" style="156" customWidth="1"/>
    <col min="7" max="7" width="10.7109375" style="156" customWidth="1"/>
    <col min="8" max="8" width="6.7109375" style="156" customWidth="1"/>
    <col min="9" max="9" width="10.5703125" style="156" customWidth="1"/>
    <col min="10" max="11" width="6.7109375" style="156" customWidth="1"/>
    <col min="12" max="12" width="9.5703125" style="156" customWidth="1"/>
    <col min="13" max="13" width="9.7109375" style="156" customWidth="1"/>
    <col min="14" max="14" width="8.85546875" style="156" customWidth="1"/>
    <col min="15" max="16384" width="8.85546875" style="156"/>
  </cols>
  <sheetData>
    <row r="1" spans="1:17" ht="14.25" x14ac:dyDescent="0.2">
      <c r="A1" s="155" t="s">
        <v>98</v>
      </c>
    </row>
    <row r="2" spans="1:17" ht="17.25" customHeight="1" x14ac:dyDescent="0.25">
      <c r="A2" s="603" t="str">
        <f>PopisTabulek!$A$26</f>
        <v>Zbožová struktura zahraničního obchodu ČR za leden - prosinec 2018</v>
      </c>
      <c r="B2" s="160"/>
      <c r="C2" s="604"/>
      <c r="D2" s="605"/>
      <c r="E2" s="605"/>
      <c r="F2" s="605"/>
      <c r="G2" s="605"/>
      <c r="H2" s="605"/>
      <c r="I2" s="605"/>
      <c r="J2" s="160"/>
      <c r="K2" s="160"/>
      <c r="L2" s="160"/>
      <c r="M2" s="160"/>
    </row>
    <row r="3" spans="1:17" ht="21" customHeight="1" x14ac:dyDescent="0.2">
      <c r="A3" s="1071" t="str">
        <f>PopisTabulek!$A$27</f>
        <v>(rok 2018 - zpřesněné údaje k 28.2.2019)</v>
      </c>
      <c r="B3" s="1071"/>
      <c r="C3" s="1071"/>
      <c r="D3" s="1071"/>
      <c r="E3" s="1071"/>
      <c r="F3" s="1071"/>
      <c r="G3" s="1071"/>
      <c r="H3" s="1071"/>
      <c r="I3" s="1071"/>
      <c r="J3" s="1071"/>
      <c r="K3" s="1071"/>
      <c r="L3" s="1071"/>
      <c r="M3" s="1071"/>
      <c r="N3" s="313"/>
    </row>
    <row r="4" spans="1:17" ht="13.5" thickBot="1" x14ac:dyDescent="0.25">
      <c r="C4" s="316"/>
    </row>
    <row r="5" spans="1:17" ht="18.75" customHeight="1" thickBot="1" x14ac:dyDescent="0.25">
      <c r="A5" s="606"/>
      <c r="B5" s="1041" t="s">
        <v>1</v>
      </c>
      <c r="C5" s="1042"/>
      <c r="D5" s="1042"/>
      <c r="E5" s="1042"/>
      <c r="F5" s="1043"/>
      <c r="G5" s="1041" t="s">
        <v>2</v>
      </c>
      <c r="H5" s="1042"/>
      <c r="I5" s="1042"/>
      <c r="J5" s="1042"/>
      <c r="K5" s="1043"/>
      <c r="L5" s="1053" t="s">
        <v>3</v>
      </c>
      <c r="M5" s="1054"/>
    </row>
    <row r="6" spans="1:17" ht="17.25" customHeight="1" thickBot="1" x14ac:dyDescent="0.25">
      <c r="A6" s="607"/>
      <c r="B6" s="1039" t="str">
        <f>PopisTabulek!$A$5</f>
        <v>1-12/2017</v>
      </c>
      <c r="C6" s="1040"/>
      <c r="D6" s="1039" t="str">
        <f>PopisTabulek!$C$5</f>
        <v>1-12/2018</v>
      </c>
      <c r="E6" s="1040"/>
      <c r="F6" s="456" t="s">
        <v>4</v>
      </c>
      <c r="G6" s="1039" t="str">
        <f>PopisTabulek!$A$5</f>
        <v>1-12/2017</v>
      </c>
      <c r="H6" s="1040"/>
      <c r="I6" s="1039" t="str">
        <f>PopisTabulek!$C$5</f>
        <v>1-12/2018</v>
      </c>
      <c r="J6" s="1040"/>
      <c r="K6" s="456" t="s">
        <v>4</v>
      </c>
      <c r="L6" s="525" t="str">
        <f>PopisTabulek!$G$5</f>
        <v>1-12/17</v>
      </c>
      <c r="M6" s="526" t="str">
        <f>PopisTabulek!$H$5</f>
        <v>1-12/18</v>
      </c>
    </row>
    <row r="7" spans="1:17" ht="13.5" thickBot="1" x14ac:dyDescent="0.25">
      <c r="A7" s="608"/>
      <c r="B7" s="454" t="s">
        <v>6</v>
      </c>
      <c r="C7" s="453" t="s">
        <v>5</v>
      </c>
      <c r="D7" s="454" t="s">
        <v>6</v>
      </c>
      <c r="E7" s="453" t="s">
        <v>5</v>
      </c>
      <c r="F7" s="457" t="str">
        <f>PopisTabulek!$J$6</f>
        <v xml:space="preserve"> 18/17</v>
      </c>
      <c r="G7" s="454" t="s">
        <v>6</v>
      </c>
      <c r="H7" s="453" t="s">
        <v>5</v>
      </c>
      <c r="I7" s="454" t="s">
        <v>6</v>
      </c>
      <c r="J7" s="453" t="s">
        <v>5</v>
      </c>
      <c r="K7" s="457" t="str">
        <f>PopisTabulek!$J$6</f>
        <v xml:space="preserve"> 18/17</v>
      </c>
      <c r="L7" s="454" t="s">
        <v>7</v>
      </c>
      <c r="M7" s="453" t="s">
        <v>7</v>
      </c>
    </row>
    <row r="8" spans="1:17" ht="28.5" customHeight="1" thickTop="1" thickBot="1" x14ac:dyDescent="0.25">
      <c r="A8" s="609" t="s">
        <v>8</v>
      </c>
      <c r="B8" s="393">
        <f>SUM(B10:B19)</f>
        <v>4244587.5209999997</v>
      </c>
      <c r="C8" s="400">
        <v>100</v>
      </c>
      <c r="D8" s="393">
        <f>SUM(D10:D19)</f>
        <v>4399084.1669999994</v>
      </c>
      <c r="E8" s="394">
        <v>100</v>
      </c>
      <c r="F8" s="485">
        <f>D8/B8*100</f>
        <v>103.63985063885785</v>
      </c>
      <c r="G8" s="393">
        <f>SUM(G10:G19)</f>
        <v>3801432.463</v>
      </c>
      <c r="H8" s="394">
        <v>100</v>
      </c>
      <c r="I8" s="397">
        <f>SUM(I10:I19)</f>
        <v>4007626.2459999998</v>
      </c>
      <c r="J8" s="394">
        <v>100</v>
      </c>
      <c r="K8" s="485">
        <f>I8/G8*100</f>
        <v>105.42410749123967</v>
      </c>
      <c r="L8" s="481">
        <f>B8-G8</f>
        <v>443155.05799999973</v>
      </c>
      <c r="M8" s="398">
        <f>D8-I8</f>
        <v>391457.92099999962</v>
      </c>
    </row>
    <row r="9" spans="1:17" ht="14.25" customHeight="1" thickBot="1" x14ac:dyDescent="0.25">
      <c r="A9" s="610" t="s">
        <v>16</v>
      </c>
      <c r="B9" s="611"/>
      <c r="C9" s="612"/>
      <c r="D9" s="613"/>
      <c r="E9" s="612"/>
      <c r="F9" s="614"/>
      <c r="G9" s="611"/>
      <c r="H9" s="615"/>
      <c r="I9" s="616"/>
      <c r="J9" s="617"/>
      <c r="K9" s="618"/>
      <c r="L9" s="619"/>
      <c r="M9" s="620"/>
    </row>
    <row r="10" spans="1:17" ht="30" customHeight="1" x14ac:dyDescent="0.2">
      <c r="A10" s="609" t="s">
        <v>17</v>
      </c>
      <c r="B10" s="621">
        <f>IFERROR(VLOOKUP(A10,Help!$A$344:$K$353,11,0)/1000,"")</f>
        <v>138675.81</v>
      </c>
      <c r="C10" s="622">
        <f t="shared" ref="C10:C19" si="0">B10/$B$8*100</f>
        <v>3.2671209938281307</v>
      </c>
      <c r="D10" s="623">
        <f>IFERROR(VLOOKUP(A10,Help!$A$363:$K$372,11)/1000,"")</f>
        <v>135410.136</v>
      </c>
      <c r="E10" s="624">
        <f t="shared" ref="E10:E19" si="1">D10/$D$8*100</f>
        <v>3.0781437876498807</v>
      </c>
      <c r="F10" s="399">
        <f>IFERROR(D10/B10*100,"")</f>
        <v>97.645101910708149</v>
      </c>
      <c r="G10" s="621">
        <f>IFERROR(VLOOKUP(A10,Help!$A$344:$K$353,5,0)/1000,"")</f>
        <v>176607.647</v>
      </c>
      <c r="H10" s="625">
        <f t="shared" ref="H10:H19" si="2">G10/$G$8*100</f>
        <v>4.6458183518700586</v>
      </c>
      <c r="I10" s="626">
        <f>IFERROR(VLOOKUP(A10,Help!$A$363:$K$372,5,0)/1000,"")</f>
        <v>174785.58199999999</v>
      </c>
      <c r="J10" s="627">
        <f t="shared" ref="J10:J19" si="3">I10/$I$8*100</f>
        <v>4.3613244167779612</v>
      </c>
      <c r="K10" s="442">
        <f>IFERROR(I10/G10*100,"")</f>
        <v>98.968297788373789</v>
      </c>
      <c r="L10" s="482">
        <f t="shared" ref="L10:L19" si="4">B10-G10</f>
        <v>-37931.837</v>
      </c>
      <c r="M10" s="297">
        <f t="shared" ref="M10:M19" si="5">D10-I10</f>
        <v>-39375.445999999996</v>
      </c>
    </row>
    <row r="11" spans="1:17" ht="30" customHeight="1" x14ac:dyDescent="0.2">
      <c r="A11" s="628" t="s">
        <v>18</v>
      </c>
      <c r="B11" s="629">
        <f>IFERROR(VLOOKUP(A11,Help!$A$344:$K$353,11,0)/1000,"")</f>
        <v>36611.743999999999</v>
      </c>
      <c r="C11" s="630">
        <f t="shared" si="0"/>
        <v>0.86255128016242411</v>
      </c>
      <c r="D11" s="631">
        <f>IFERROR(VLOOKUP(A11,Help!$A$363:$K$372,11)/1000,"")</f>
        <v>32466.111000000001</v>
      </c>
      <c r="E11" s="630">
        <f t="shared" si="1"/>
        <v>0.73801977337798019</v>
      </c>
      <c r="F11" s="395">
        <f t="shared" ref="F11:F19" si="6">IFERROR(D11/B11*100,"")</f>
        <v>88.676767214367075</v>
      </c>
      <c r="G11" s="632">
        <f>IFERROR(VLOOKUP(A11,Help!$A$344:$K$353,5,0)/1000,"")</f>
        <v>27791.3</v>
      </c>
      <c r="H11" s="633">
        <f t="shared" si="2"/>
        <v>0.73107441130409478</v>
      </c>
      <c r="I11" s="634">
        <f>IFERROR(VLOOKUP(A11,Help!$A$363:$K$372,5,0)/1000,"")</f>
        <v>29259.023000000001</v>
      </c>
      <c r="J11" s="635">
        <f t="shared" si="3"/>
        <v>0.73008362566752194</v>
      </c>
      <c r="K11" s="395">
        <f t="shared" ref="K11:K19" si="7">IFERROR(I11/G11*100,"")</f>
        <v>105.28123189631289</v>
      </c>
      <c r="L11" s="483">
        <f t="shared" si="4"/>
        <v>8820.4439999999995</v>
      </c>
      <c r="M11" s="298">
        <f t="shared" si="5"/>
        <v>3207.0879999999997</v>
      </c>
    </row>
    <row r="12" spans="1:17" ht="30" customHeight="1" x14ac:dyDescent="0.2">
      <c r="A12" s="636" t="s">
        <v>1423</v>
      </c>
      <c r="B12" s="637">
        <f>IFERROR(VLOOKUP(A12,Help!$A$344:$K$353,11,0)/1000,"")</f>
        <v>93153.115000000005</v>
      </c>
      <c r="C12" s="638">
        <f t="shared" si="0"/>
        <v>2.1946329187259561</v>
      </c>
      <c r="D12" s="639">
        <f>IFERROR(VLOOKUP(A12,Help!$A$363:$K$372,11)/1000,"")</f>
        <v>94283.206000000006</v>
      </c>
      <c r="E12" s="638">
        <f t="shared" si="1"/>
        <v>2.1432462399167371</v>
      </c>
      <c r="F12" s="395">
        <f t="shared" si="6"/>
        <v>101.21315427830835</v>
      </c>
      <c r="G12" s="640">
        <f>IFERROR(VLOOKUP(A12,Help!$A$344:$K$353,5,0)/1000,"")</f>
        <v>81408.031000000003</v>
      </c>
      <c r="H12" s="641">
        <f t="shared" si="2"/>
        <v>2.1415093334514936</v>
      </c>
      <c r="I12" s="642">
        <f>IFERROR(VLOOKUP(A12,Help!$A$363:$K$372,5,0)/1000,"")</f>
        <v>81491.892999999996</v>
      </c>
      <c r="J12" s="643">
        <f t="shared" si="3"/>
        <v>2.0334204837922902</v>
      </c>
      <c r="K12" s="395">
        <f t="shared" si="7"/>
        <v>100.10301440652702</v>
      </c>
      <c r="L12" s="389">
        <f t="shared" si="4"/>
        <v>11745.084000000003</v>
      </c>
      <c r="M12" s="389">
        <f t="shared" si="5"/>
        <v>12791.313000000009</v>
      </c>
    </row>
    <row r="13" spans="1:17" ht="30" customHeight="1" x14ac:dyDescent="0.2">
      <c r="A13" s="636" t="s">
        <v>1424</v>
      </c>
      <c r="B13" s="629">
        <f>IFERROR(VLOOKUP(A13,Help!$A$344:$K$353,11,0)/1000,"")</f>
        <v>77808.370999999999</v>
      </c>
      <c r="C13" s="630">
        <f t="shared" si="0"/>
        <v>1.8331197228245351</v>
      </c>
      <c r="D13" s="631">
        <f>IFERROR(VLOOKUP(A13,Help!$A$363:$K$372,11)/1000,"")</f>
        <v>89959.997000000003</v>
      </c>
      <c r="E13" s="630">
        <f t="shared" si="1"/>
        <v>2.0449710345357897</v>
      </c>
      <c r="F13" s="395">
        <f t="shared" si="6"/>
        <v>115.61737618179926</v>
      </c>
      <c r="G13" s="644">
        <f>IFERROR(VLOOKUP(A13,Help!$A$344:$K$353,5,0)/1000,"")</f>
        <v>207493.40299999999</v>
      </c>
      <c r="H13" s="645">
        <f t="shared" si="2"/>
        <v>5.4582951300481906</v>
      </c>
      <c r="I13" s="634">
        <f>IFERROR(VLOOKUP(A13,Help!$A$363:$K$372,5,0)/1000,"")</f>
        <v>246100.924</v>
      </c>
      <c r="J13" s="635">
        <f t="shared" si="3"/>
        <v>6.140815258050389</v>
      </c>
      <c r="K13" s="395">
        <f t="shared" si="7"/>
        <v>118.60662577306134</v>
      </c>
      <c r="L13" s="388">
        <f t="shared" si="4"/>
        <v>-129685.03199999999</v>
      </c>
      <c r="M13" s="388">
        <f t="shared" si="5"/>
        <v>-156140.927</v>
      </c>
    </row>
    <row r="14" spans="1:17" ht="30" customHeight="1" x14ac:dyDescent="0.2">
      <c r="A14" s="636" t="s">
        <v>1425</v>
      </c>
      <c r="B14" s="629">
        <f>IFERROR(VLOOKUP(A14,Help!$A$344:$K$353,11,0)/1000,"")</f>
        <v>9914.0280000000002</v>
      </c>
      <c r="C14" s="630">
        <f t="shared" si="0"/>
        <v>0.23356870251704256</v>
      </c>
      <c r="D14" s="631">
        <f>IFERROR(VLOOKUP(A14,Help!$A$363:$K$372,11)/1000,"")</f>
        <v>8072.1779999999999</v>
      </c>
      <c r="E14" s="630">
        <f t="shared" si="1"/>
        <v>0.1834967846388105</v>
      </c>
      <c r="F14" s="395">
        <f t="shared" si="6"/>
        <v>81.42177932118004</v>
      </c>
      <c r="G14" s="644">
        <f>IFERROR(VLOOKUP(A14,Help!$A$344:$K$353,5,0)/1000,"")</f>
        <v>8027.6260000000002</v>
      </c>
      <c r="H14" s="641">
        <f t="shared" si="2"/>
        <v>0.21117371091382717</v>
      </c>
      <c r="I14" s="634">
        <f>IFERROR(VLOOKUP(A14,Help!$A$363:$K$372,5,0)/1000,"")</f>
        <v>5898.2929999999997</v>
      </c>
      <c r="J14" s="635">
        <f t="shared" si="3"/>
        <v>0.14717672352523065</v>
      </c>
      <c r="K14" s="395">
        <f t="shared" si="7"/>
        <v>73.474935180089346</v>
      </c>
      <c r="L14" s="389">
        <f t="shared" si="4"/>
        <v>1886.402</v>
      </c>
      <c r="M14" s="388">
        <f t="shared" si="5"/>
        <v>2173.8850000000002</v>
      </c>
      <c r="Q14" s="646"/>
    </row>
    <row r="15" spans="1:17" ht="30" customHeight="1" x14ac:dyDescent="0.2">
      <c r="A15" s="628" t="s">
        <v>19</v>
      </c>
      <c r="B15" s="629">
        <f>IFERROR(VLOOKUP(A15,Help!$A$344:$K$353,11,0)/1000,"")</f>
        <v>259109.77299999999</v>
      </c>
      <c r="C15" s="630">
        <f t="shared" si="0"/>
        <v>6.1044747391368492</v>
      </c>
      <c r="D15" s="631">
        <f>IFERROR(VLOOKUP(A15,Help!$A$363:$K$372,11)/1000,"")</f>
        <v>272352.86700000003</v>
      </c>
      <c r="E15" s="630">
        <f t="shared" si="1"/>
        <v>6.1911265313601369</v>
      </c>
      <c r="F15" s="395">
        <f t="shared" si="6"/>
        <v>105.11099749217104</v>
      </c>
      <c r="G15" s="629">
        <f>IFERROR(VLOOKUP(A15,Help!$A$344:$K$353,5,0)/1000,"")</f>
        <v>416681.91899999999</v>
      </c>
      <c r="H15" s="633">
        <f t="shared" si="2"/>
        <v>10.961181687577964</v>
      </c>
      <c r="I15" s="634">
        <f>IFERROR(VLOOKUP(A15,Help!$A$363:$K$372,5,0)/1000,"")</f>
        <v>441136.07</v>
      </c>
      <c r="J15" s="635">
        <f t="shared" si="3"/>
        <v>11.007415435516139</v>
      </c>
      <c r="K15" s="395">
        <f t="shared" si="7"/>
        <v>105.86878140973523</v>
      </c>
      <c r="L15" s="483">
        <f t="shared" si="4"/>
        <v>-157572.14600000001</v>
      </c>
      <c r="M15" s="298">
        <f t="shared" si="5"/>
        <v>-168783.20299999998</v>
      </c>
    </row>
    <row r="16" spans="1:17" ht="30" customHeight="1" x14ac:dyDescent="0.2">
      <c r="A16" s="636" t="s">
        <v>1426</v>
      </c>
      <c r="B16" s="629">
        <f>IFERROR(VLOOKUP(A16,Help!$A$344:$K$353,11,0)/1000,"")</f>
        <v>634093.71100000001</v>
      </c>
      <c r="C16" s="630">
        <f t="shared" si="0"/>
        <v>14.938877049014444</v>
      </c>
      <c r="D16" s="631">
        <f>IFERROR(VLOOKUP(A16,Help!$A$363:$K$372,11)/1000,"")</f>
        <v>657368.80099999998</v>
      </c>
      <c r="E16" s="630">
        <f t="shared" si="1"/>
        <v>14.943310381085512</v>
      </c>
      <c r="F16" s="395">
        <f t="shared" si="6"/>
        <v>103.67060729293371</v>
      </c>
      <c r="G16" s="644">
        <f>IFERROR(VLOOKUP(A16,Help!$A$344:$K$353,5,0)/1000,"")</f>
        <v>639823.45900000003</v>
      </c>
      <c r="H16" s="645">
        <f t="shared" si="2"/>
        <v>16.831114723923481</v>
      </c>
      <c r="I16" s="634">
        <f>IFERROR(VLOOKUP(A16,Help!$A$363:$K$372,5,0)/1000,"")</f>
        <v>658714.25300000003</v>
      </c>
      <c r="J16" s="635">
        <f t="shared" si="3"/>
        <v>16.436519090508021</v>
      </c>
      <c r="K16" s="395">
        <f t="shared" si="7"/>
        <v>102.95250099605991</v>
      </c>
      <c r="L16" s="388">
        <f t="shared" si="4"/>
        <v>-5729.7480000000214</v>
      </c>
      <c r="M16" s="387">
        <f t="shared" si="5"/>
        <v>-1345.4520000000484</v>
      </c>
    </row>
    <row r="17" spans="1:13" ht="30" customHeight="1" x14ac:dyDescent="0.2">
      <c r="A17" s="628" t="s">
        <v>20</v>
      </c>
      <c r="B17" s="629">
        <f>IFERROR(VLOOKUP(A17,Help!$A$344:$K$353,11,0)/1000,"")</f>
        <v>2419675.1370000001</v>
      </c>
      <c r="C17" s="630">
        <f t="shared" si="0"/>
        <v>57.006131338527311</v>
      </c>
      <c r="D17" s="631">
        <f>IFERROR(VLOOKUP(A17,Help!$A$363:$K$372,11)/1000,"")</f>
        <v>2558405.054</v>
      </c>
      <c r="E17" s="630">
        <f t="shared" si="1"/>
        <v>58.157674572176475</v>
      </c>
      <c r="F17" s="395">
        <f t="shared" si="6"/>
        <v>105.73341085663269</v>
      </c>
      <c r="G17" s="629">
        <f>IFERROR(VLOOKUP(A17,Help!$A$344:$K$353,5,0)/1000,"")</f>
        <v>1755497.2649999999</v>
      </c>
      <c r="H17" s="633">
        <f t="shared" si="2"/>
        <v>46.179888294387936</v>
      </c>
      <c r="I17" s="634">
        <f>IFERROR(VLOOKUP(A17,Help!$A$363:$K$372,5,0)/1000,"")</f>
        <v>1889603.5319999999</v>
      </c>
      <c r="J17" s="635">
        <f t="shared" si="3"/>
        <v>47.150193556248112</v>
      </c>
      <c r="K17" s="395">
        <f t="shared" si="7"/>
        <v>107.63921822458664</v>
      </c>
      <c r="L17" s="483">
        <f t="shared" si="4"/>
        <v>664177.87200000021</v>
      </c>
      <c r="M17" s="298">
        <f t="shared" si="5"/>
        <v>668801.52200000011</v>
      </c>
    </row>
    <row r="18" spans="1:13" ht="30" customHeight="1" x14ac:dyDescent="0.2">
      <c r="A18" s="628" t="s">
        <v>21</v>
      </c>
      <c r="B18" s="629">
        <f>IFERROR(VLOOKUP(A18,Help!$A$344:$K$353,11,0)/1000,"")</f>
        <v>564679.42500000005</v>
      </c>
      <c r="C18" s="630">
        <f t="shared" si="0"/>
        <v>13.303517060403665</v>
      </c>
      <c r="D18" s="631">
        <f>IFERROR(VLOOKUP(A18,Help!$A$363:$K$372,11)/1000,"")</f>
        <v>539581.95499999996</v>
      </c>
      <c r="E18" s="630">
        <f t="shared" si="1"/>
        <v>12.265779296693326</v>
      </c>
      <c r="F18" s="395">
        <f t="shared" si="6"/>
        <v>95.555448119966456</v>
      </c>
      <c r="G18" s="629">
        <f>IFERROR(VLOOKUP(A18,Help!$A$344:$K$353,5,0)/1000,"")</f>
        <v>476987.49200000003</v>
      </c>
      <c r="H18" s="633">
        <f t="shared" si="2"/>
        <v>12.54757243861628</v>
      </c>
      <c r="I18" s="634">
        <f>IFERROR(VLOOKUP(A18,Help!$A$363:$K$372,5,0)/1000,"")</f>
        <v>469124.29300000001</v>
      </c>
      <c r="J18" s="635">
        <f t="shared" si="3"/>
        <v>11.705789517379062</v>
      </c>
      <c r="K18" s="395">
        <f t="shared" si="7"/>
        <v>98.351487380302203</v>
      </c>
      <c r="L18" s="483">
        <f t="shared" si="4"/>
        <v>87691.933000000019</v>
      </c>
      <c r="M18" s="298">
        <f t="shared" si="5"/>
        <v>70457.661999999953</v>
      </c>
    </row>
    <row r="19" spans="1:13" ht="30" customHeight="1" thickBot="1" x14ac:dyDescent="0.25">
      <c r="A19" s="647" t="s">
        <v>22</v>
      </c>
      <c r="B19" s="648">
        <f>IFERROR(VLOOKUP(A19,Help!$A$344:$K$353,11,0)/1000,"")</f>
        <v>10866.406999999999</v>
      </c>
      <c r="C19" s="649">
        <f t="shared" si="0"/>
        <v>0.25600619485965831</v>
      </c>
      <c r="D19" s="650">
        <f>IFERROR(VLOOKUP(A19,Help!$A$363:$K$372,11)/1000,"")</f>
        <v>11183.861999999999</v>
      </c>
      <c r="E19" s="649">
        <f t="shared" si="1"/>
        <v>0.25423159856536565</v>
      </c>
      <c r="F19" s="396">
        <f t="shared" si="6"/>
        <v>102.92143484042148</v>
      </c>
      <c r="G19" s="648">
        <f>IFERROR(VLOOKUP(A19,Help!$A$344:$K$353,5,0)/1000,"")</f>
        <v>11114.321</v>
      </c>
      <c r="H19" s="651">
        <f t="shared" si="2"/>
        <v>0.29237191790667361</v>
      </c>
      <c r="I19" s="652">
        <f>IFERROR(VLOOKUP(A19,Help!$A$363:$K$372,5,0)/1000,"")</f>
        <v>11512.383</v>
      </c>
      <c r="J19" s="653">
        <f t="shared" si="3"/>
        <v>0.28726189253527512</v>
      </c>
      <c r="K19" s="396">
        <f t="shared" si="7"/>
        <v>103.58152333372412</v>
      </c>
      <c r="L19" s="484">
        <f t="shared" si="4"/>
        <v>-247.91400000000067</v>
      </c>
      <c r="M19" s="299">
        <f t="shared" si="5"/>
        <v>-328.52100000000064</v>
      </c>
    </row>
    <row r="20" spans="1:13" ht="19.5" customHeight="1" x14ac:dyDescent="0.2">
      <c r="A20" s="179" t="s">
        <v>23</v>
      </c>
      <c r="B20" s="287"/>
      <c r="C20" s="287"/>
      <c r="D20" s="287"/>
      <c r="E20" s="287"/>
      <c r="F20" s="287"/>
      <c r="G20" s="287"/>
      <c r="H20" s="287"/>
    </row>
    <row r="21" spans="1:13" x14ac:dyDescent="0.2">
      <c r="A21" s="179" t="s">
        <v>79</v>
      </c>
    </row>
    <row r="22" spans="1:13" x14ac:dyDescent="0.2">
      <c r="A22" s="337" t="s">
        <v>24</v>
      </c>
    </row>
    <row r="23" spans="1:13" x14ac:dyDescent="0.2">
      <c r="A23" s="179" t="s">
        <v>78</v>
      </c>
    </row>
    <row r="24" spans="1:13" ht="18.75" customHeight="1" x14ac:dyDescent="0.2">
      <c r="A24" s="179" t="s">
        <v>161</v>
      </c>
      <c r="M24" s="338" t="s">
        <v>92</v>
      </c>
    </row>
  </sheetData>
  <sheetProtection algorithmName="SHA-512" hashValue="YS5aQhmZ6gg3Shjnr9vjmyiMb6NGEr7ABBTnaQZfybkkMWeT8K3sYYeNpgMijUjysqIDMR3tnRLrYrt+FSuxmg==" saltValue="Jo4upd9HaT9xB/JiX5xWBw==" spinCount="100000" sheet="1" objects="1" scenarios="1"/>
  <mergeCells count="8">
    <mergeCell ref="A3:M3"/>
    <mergeCell ref="G6:H6"/>
    <mergeCell ref="B6:C6"/>
    <mergeCell ref="B5:F5"/>
    <mergeCell ref="G5:K5"/>
    <mergeCell ref="D6:E6"/>
    <mergeCell ref="I6:J6"/>
    <mergeCell ref="L5:M5"/>
  </mergeCells>
  <phoneticPr fontId="0" type="noConversion"/>
  <hyperlinks>
    <hyperlink ref="A1" location="obsah!A1" display="obsah"/>
  </hyperlinks>
  <printOptions horizontalCentered="1"/>
  <pageMargins left="0.98425196850393704" right="0.70866141732283472" top="0.74803149606299213" bottom="0.74803149606299213" header="0.31496062992125984" footer="0.31496062992125984"/>
  <pageSetup paperSize="9" scale="9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24</vt:i4>
      </vt:variant>
      <vt:variant>
        <vt:lpstr>Pojmenované oblasti</vt:lpstr>
      </vt:variant>
      <vt:variant>
        <vt:i4>22</vt:i4>
      </vt:variant>
    </vt:vector>
  </HeadingPairs>
  <TitlesOfParts>
    <vt:vector size="46" baseType="lpstr">
      <vt:lpstr>obsah</vt:lpstr>
      <vt:lpstr>seskup.Kč</vt:lpstr>
      <vt:lpstr>seskup.USD</vt:lpstr>
      <vt:lpstr>seskup.EUR</vt:lpstr>
      <vt:lpstr>měs_načít</vt:lpstr>
      <vt:lpstr>měs_jed</vt:lpstr>
      <vt:lpstr>země</vt:lpstr>
      <vt:lpstr>zeme_prioritni</vt:lpstr>
      <vt:lpstr>zboží</vt:lpstr>
      <vt:lpstr>měs_index_v</vt:lpstr>
      <vt:lpstr>měs_index_d</vt:lpstr>
      <vt:lpstr>měs_index_v_USD</vt:lpstr>
      <vt:lpstr>měs_index_d_USD</vt:lpstr>
      <vt:lpstr>měs_index_v_EUR</vt:lpstr>
      <vt:lpstr>měs_index_d_EUR</vt:lpstr>
      <vt:lpstr>měs_obrat</vt:lpstr>
      <vt:lpstr>měs_obrat_USD</vt:lpstr>
      <vt:lpstr>měs_obrat_EUR</vt:lpstr>
      <vt:lpstr>seskupeni</vt:lpstr>
      <vt:lpstr>kurzy</vt:lpstr>
      <vt:lpstr>vysvetlivky</vt:lpstr>
      <vt:lpstr>Help</vt:lpstr>
      <vt:lpstr>ZemeData</vt:lpstr>
      <vt:lpstr>PopisTabulek</vt:lpstr>
      <vt:lpstr>měs_obrat!Názvy_tisku</vt:lpstr>
      <vt:lpstr>měs_obrat_EUR!Názvy_tisku</vt:lpstr>
      <vt:lpstr>měs_obrat_USD!Názvy_tisku</vt:lpstr>
      <vt:lpstr>měs_index_d!Oblast_tisku</vt:lpstr>
      <vt:lpstr>měs_index_d_EUR!Oblast_tisku</vt:lpstr>
      <vt:lpstr>měs_index_d_USD!Oblast_tisku</vt:lpstr>
      <vt:lpstr>měs_index_v!Oblast_tisku</vt:lpstr>
      <vt:lpstr>měs_index_v_EUR!Oblast_tisku</vt:lpstr>
      <vt:lpstr>měs_index_v_USD!Oblast_tisku</vt:lpstr>
      <vt:lpstr>měs_jed!Oblast_tisku</vt:lpstr>
      <vt:lpstr>měs_načít!Oblast_tisku</vt:lpstr>
      <vt:lpstr>měs_obrat!Oblast_tisku</vt:lpstr>
      <vt:lpstr>měs_obrat_EUR!Oblast_tisku</vt:lpstr>
      <vt:lpstr>měs_obrat_USD!Oblast_tisku</vt:lpstr>
      <vt:lpstr>seskup.EUR!Oblast_tisku</vt:lpstr>
      <vt:lpstr>seskup.Kč!Oblast_tisku</vt:lpstr>
      <vt:lpstr>seskup.USD!Oblast_tisku</vt:lpstr>
      <vt:lpstr>seskupeni!Oblast_tisku</vt:lpstr>
      <vt:lpstr>vysvetlivky!Oblast_tisku</vt:lpstr>
      <vt:lpstr>zboží!Oblast_tisku</vt:lpstr>
      <vt:lpstr>země!Oblast_tisku</vt:lpstr>
      <vt:lpstr>zeme_prioritni!Oblast_tisku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zahraniční obchod</dc:title>
  <dc:creator>korcakova</dc:creator>
  <cp:lastModifiedBy>homework</cp:lastModifiedBy>
  <cp:lastPrinted>2019-02-07T09:41:20Z</cp:lastPrinted>
  <dcterms:created xsi:type="dcterms:W3CDTF">2000-03-20T11:15:48Z</dcterms:created>
  <dcterms:modified xsi:type="dcterms:W3CDTF">2019-03-18T08:10:02Z</dcterms:modified>
</cp:coreProperties>
</file>